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filterPrivacy="1"/>
  <xr:revisionPtr revIDLastSave="0" documentId="13_ncr:1_{2C43D2C2-C7FC-48C3-997E-36BA6489B0CF}" xr6:coauthVersionLast="45" xr6:coauthVersionMax="45" xr10:uidLastSave="{00000000-0000-0000-0000-000000000000}"/>
  <bookViews>
    <workbookView xWindow="28680" yWindow="-120" windowWidth="29040" windowHeight="15840" xr2:uid="{00000000-000D-0000-FFFF-FFFF00000000}"/>
  </bookViews>
  <sheets>
    <sheet name="STORM LAYOUT ADAPTER" sheetId="4" r:id="rId1"/>
    <sheet name="DISCLAIMER"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1" i="4" l="1"/>
  <c r="AA53" i="4" l="1"/>
  <c r="AC136" i="4" l="1"/>
  <c r="AD131" i="4"/>
  <c r="AC127" i="4"/>
  <c r="AF127" i="4" s="1"/>
  <c r="AC123" i="4"/>
  <c r="AF123" i="4" s="1"/>
  <c r="AC119" i="4"/>
  <c r="AF119" i="4" s="1"/>
  <c r="AC150" i="4" l="1"/>
  <c r="AC148" i="4"/>
  <c r="AC149" i="4"/>
  <c r="AC151" i="4" l="1"/>
  <c r="AF149" i="4" l="1"/>
  <c r="I15" i="4" s="1"/>
  <c r="AF155" i="4"/>
  <c r="BB62" i="4" l="1"/>
  <c r="BC62" i="4" s="1"/>
  <c r="BB63" i="4"/>
  <c r="BC63" i="4" s="1"/>
  <c r="AG102" i="4" s="1"/>
  <c r="BB61" i="4" l="1"/>
  <c r="BC61" i="4" s="1"/>
  <c r="AG100" i="4" s="1"/>
  <c r="AS20" i="4" l="1"/>
  <c r="AS54" i="4" l="1"/>
  <c r="AG92" i="4"/>
  <c r="AG91" i="4"/>
  <c r="AG90" i="4"/>
  <c r="AG101" i="4"/>
  <c r="AD69" i="4" l="1"/>
  <c r="AS50" i="4"/>
  <c r="AS51" i="4"/>
  <c r="AS52" i="4"/>
  <c r="AS53" i="4"/>
  <c r="AS55" i="4"/>
  <c r="AS56" i="4"/>
  <c r="AS57" i="4"/>
  <c r="AS58" i="4"/>
  <c r="AS59" i="4"/>
  <c r="AS60" i="4"/>
  <c r="AS61" i="4"/>
  <c r="AS62" i="4"/>
  <c r="AS63" i="4"/>
  <c r="AS64" i="4"/>
  <c r="AS65" i="4"/>
  <c r="AS66" i="4"/>
  <c r="AS67" i="4"/>
  <c r="AS68" i="4"/>
  <c r="AS69" i="4"/>
  <c r="AS70" i="4"/>
  <c r="AS71" i="4"/>
  <c r="AS72" i="4"/>
  <c r="AS73" i="4"/>
  <c r="AS74" i="4"/>
  <c r="AS75" i="4"/>
  <c r="AS76" i="4"/>
  <c r="AS49" i="4"/>
  <c r="AD66" i="4"/>
  <c r="AA51" i="4" l="1"/>
  <c r="AA49" i="4" l="1"/>
  <c r="AZ49" i="4" l="1"/>
  <c r="AX20" i="4" s="1"/>
  <c r="AY20" i="4" s="1"/>
  <c r="AX55" i="4" l="1"/>
  <c r="AY55" i="4" s="1"/>
  <c r="AX57" i="4"/>
  <c r="AY57" i="4" s="1"/>
  <c r="AX54" i="4"/>
  <c r="AY54" i="4" s="1"/>
  <c r="AX312" i="4"/>
  <c r="AY312" i="4" s="1"/>
  <c r="AX579" i="4"/>
  <c r="AY579" i="4" s="1"/>
  <c r="AX472" i="4"/>
  <c r="AY472" i="4" s="1"/>
  <c r="AX568" i="4"/>
  <c r="AY568" i="4" s="1"/>
  <c r="AX471" i="4"/>
  <c r="AY471" i="4" s="1"/>
  <c r="AX563" i="4"/>
  <c r="AY563" i="4" s="1"/>
  <c r="AX567" i="4"/>
  <c r="AY567" i="4" s="1"/>
  <c r="AX439" i="4"/>
  <c r="AY439" i="4" s="1"/>
  <c r="AX552" i="4"/>
  <c r="AY552" i="4" s="1"/>
  <c r="AX200" i="4"/>
  <c r="AY200" i="4" s="1"/>
  <c r="AX551" i="4"/>
  <c r="AY551" i="4" s="1"/>
  <c r="AX184" i="4"/>
  <c r="AY184" i="4" s="1"/>
  <c r="AX536" i="4"/>
  <c r="AY536" i="4" s="1"/>
  <c r="AX168" i="4"/>
  <c r="AY168" i="4" s="1"/>
  <c r="AX535" i="4"/>
  <c r="AY535" i="4" s="1"/>
  <c r="AX520" i="4"/>
  <c r="AY520" i="4" s="1"/>
  <c r="AX392" i="4"/>
  <c r="AY392" i="4" s="1"/>
  <c r="AX136" i="4"/>
  <c r="AY136" i="4" s="1"/>
  <c r="AX296" i="4"/>
  <c r="AY296" i="4" s="1"/>
  <c r="AX248" i="4"/>
  <c r="AY248" i="4" s="1"/>
  <c r="AX216" i="4"/>
  <c r="AY216" i="4" s="1"/>
  <c r="AX424" i="4"/>
  <c r="AY424" i="4" s="1"/>
  <c r="AX56" i="4"/>
  <c r="AY56" i="4" s="1"/>
  <c r="AX423" i="4"/>
  <c r="AY423" i="4" s="1"/>
  <c r="AX408" i="4"/>
  <c r="AY408" i="4" s="1"/>
  <c r="AX53" i="4"/>
  <c r="AY53" i="4" s="1"/>
  <c r="AX407" i="4"/>
  <c r="AY407" i="4" s="1"/>
  <c r="AX152" i="4"/>
  <c r="AY152" i="4" s="1"/>
  <c r="AX52" i="4"/>
  <c r="AY52" i="4" s="1"/>
  <c r="AX611" i="4"/>
  <c r="AY611" i="4" s="1"/>
  <c r="AX519" i="4"/>
  <c r="AY519" i="4" s="1"/>
  <c r="AX376" i="4"/>
  <c r="AY376" i="4" s="1"/>
  <c r="AX120" i="4"/>
  <c r="AY120" i="4" s="1"/>
  <c r="AX584" i="4"/>
  <c r="AY584" i="4" s="1"/>
  <c r="AX583" i="4"/>
  <c r="AY583" i="4" s="1"/>
  <c r="AX455" i="4"/>
  <c r="AY455" i="4" s="1"/>
  <c r="AX440" i="4"/>
  <c r="AY440" i="4" s="1"/>
  <c r="AX600" i="4"/>
  <c r="AY600" i="4" s="1"/>
  <c r="AX504" i="4"/>
  <c r="AY504" i="4" s="1"/>
  <c r="AX360" i="4"/>
  <c r="AY360" i="4" s="1"/>
  <c r="AX104" i="4"/>
  <c r="AY104" i="4" s="1"/>
  <c r="AX595" i="4"/>
  <c r="AY595" i="4" s="1"/>
  <c r="AX280" i="4"/>
  <c r="AY280" i="4" s="1"/>
  <c r="AX456" i="4"/>
  <c r="AY456" i="4" s="1"/>
  <c r="AX232" i="4"/>
  <c r="AY232" i="4" s="1"/>
  <c r="AX599" i="4"/>
  <c r="AY599" i="4" s="1"/>
  <c r="AX503" i="4"/>
  <c r="AY503" i="4" s="1"/>
  <c r="AX344" i="4"/>
  <c r="AY344" i="4" s="1"/>
  <c r="AX88" i="4"/>
  <c r="AY88" i="4" s="1"/>
  <c r="AX487" i="4"/>
  <c r="AY487" i="4" s="1"/>
  <c r="AX264" i="4"/>
  <c r="AY264" i="4" s="1"/>
  <c r="AX597" i="4"/>
  <c r="AY597" i="4" s="1"/>
  <c r="AX488" i="4"/>
  <c r="AY488" i="4" s="1"/>
  <c r="AX328" i="4"/>
  <c r="AY328" i="4" s="1"/>
  <c r="AX72" i="4"/>
  <c r="AY72" i="4" s="1"/>
  <c r="AX391" i="4"/>
  <c r="AY391" i="4" s="1"/>
  <c r="AX375" i="4"/>
  <c r="AY375" i="4" s="1"/>
  <c r="AX359" i="4"/>
  <c r="AY359" i="4" s="1"/>
  <c r="AX343" i="4"/>
  <c r="AY343" i="4" s="1"/>
  <c r="AX327" i="4"/>
  <c r="AY327" i="4" s="1"/>
  <c r="AX311" i="4"/>
  <c r="AY311" i="4" s="1"/>
  <c r="AX295" i="4"/>
  <c r="AY295" i="4" s="1"/>
  <c r="AX279" i="4"/>
  <c r="AY279" i="4" s="1"/>
  <c r="AX263" i="4"/>
  <c r="AY263" i="4" s="1"/>
  <c r="AX247" i="4"/>
  <c r="AY247" i="4" s="1"/>
  <c r="AX231" i="4"/>
  <c r="AY231" i="4" s="1"/>
  <c r="AX215" i="4"/>
  <c r="AY215" i="4" s="1"/>
  <c r="AX199" i="4"/>
  <c r="AY199" i="4" s="1"/>
  <c r="AX183" i="4"/>
  <c r="AY183" i="4" s="1"/>
  <c r="AX167" i="4"/>
  <c r="AY167" i="4" s="1"/>
  <c r="AX151" i="4"/>
  <c r="AY151" i="4" s="1"/>
  <c r="AX135" i="4"/>
  <c r="AY135" i="4" s="1"/>
  <c r="AX119" i="4"/>
  <c r="AY119" i="4" s="1"/>
  <c r="AX103" i="4"/>
  <c r="AY103" i="4" s="1"/>
  <c r="AX87" i="4"/>
  <c r="AY87" i="4" s="1"/>
  <c r="AX71" i="4"/>
  <c r="AY71" i="4" s="1"/>
  <c r="AX598" i="4"/>
  <c r="AY598" i="4" s="1"/>
  <c r="AX582" i="4"/>
  <c r="AY582" i="4" s="1"/>
  <c r="AX566" i="4"/>
  <c r="AY566" i="4" s="1"/>
  <c r="AX550" i="4"/>
  <c r="AY550" i="4" s="1"/>
  <c r="AX534" i="4"/>
  <c r="AY534" i="4" s="1"/>
  <c r="AX518" i="4"/>
  <c r="AY518" i="4" s="1"/>
  <c r="AX502" i="4"/>
  <c r="AY502" i="4" s="1"/>
  <c r="AX486" i="4"/>
  <c r="AY486" i="4" s="1"/>
  <c r="AX470" i="4"/>
  <c r="AY470" i="4" s="1"/>
  <c r="AX454" i="4"/>
  <c r="AY454" i="4" s="1"/>
  <c r="AX438" i="4"/>
  <c r="AY438" i="4" s="1"/>
  <c r="AX422" i="4"/>
  <c r="AY422" i="4" s="1"/>
  <c r="AX406" i="4"/>
  <c r="AY406" i="4" s="1"/>
  <c r="AX390" i="4"/>
  <c r="AY390" i="4" s="1"/>
  <c r="AX374" i="4"/>
  <c r="AY374" i="4" s="1"/>
  <c r="AX358" i="4"/>
  <c r="AY358" i="4" s="1"/>
  <c r="AX342" i="4"/>
  <c r="AY342" i="4" s="1"/>
  <c r="AX326" i="4"/>
  <c r="AY326" i="4" s="1"/>
  <c r="AX310" i="4"/>
  <c r="AY310" i="4" s="1"/>
  <c r="AX294" i="4"/>
  <c r="AY294" i="4" s="1"/>
  <c r="AX278" i="4"/>
  <c r="AY278" i="4" s="1"/>
  <c r="AX262" i="4"/>
  <c r="AY262" i="4" s="1"/>
  <c r="AX246" i="4"/>
  <c r="AY246" i="4" s="1"/>
  <c r="AX230" i="4"/>
  <c r="AY230" i="4" s="1"/>
  <c r="AX214" i="4"/>
  <c r="AY214" i="4" s="1"/>
  <c r="AX198" i="4"/>
  <c r="AY198" i="4" s="1"/>
  <c r="AX182" i="4"/>
  <c r="AY182" i="4" s="1"/>
  <c r="AX166" i="4"/>
  <c r="AY166" i="4" s="1"/>
  <c r="AX150" i="4"/>
  <c r="AY150" i="4" s="1"/>
  <c r="AX134" i="4"/>
  <c r="AY134" i="4" s="1"/>
  <c r="AX118" i="4"/>
  <c r="AY118" i="4" s="1"/>
  <c r="AX102" i="4"/>
  <c r="AY102" i="4" s="1"/>
  <c r="AX86" i="4"/>
  <c r="AY86" i="4" s="1"/>
  <c r="AX70" i="4"/>
  <c r="AY70" i="4" s="1"/>
  <c r="AX581" i="4"/>
  <c r="AY581" i="4" s="1"/>
  <c r="AX565" i="4"/>
  <c r="AY565" i="4" s="1"/>
  <c r="AX549" i="4"/>
  <c r="AY549" i="4" s="1"/>
  <c r="AX533" i="4"/>
  <c r="AY533" i="4" s="1"/>
  <c r="AX517" i="4"/>
  <c r="AY517" i="4" s="1"/>
  <c r="AX501" i="4"/>
  <c r="AY501" i="4" s="1"/>
  <c r="AX485" i="4"/>
  <c r="AY485" i="4" s="1"/>
  <c r="AX469" i="4"/>
  <c r="AY469" i="4" s="1"/>
  <c r="AX453" i="4"/>
  <c r="AY453" i="4" s="1"/>
  <c r="AX437" i="4"/>
  <c r="AY437" i="4" s="1"/>
  <c r="AX421" i="4"/>
  <c r="AY421" i="4" s="1"/>
  <c r="AX405" i="4"/>
  <c r="AY405" i="4" s="1"/>
  <c r="AX389" i="4"/>
  <c r="AY389" i="4" s="1"/>
  <c r="AX373" i="4"/>
  <c r="AY373" i="4" s="1"/>
  <c r="AX357" i="4"/>
  <c r="AY357" i="4" s="1"/>
  <c r="AX341" i="4"/>
  <c r="AY341" i="4" s="1"/>
  <c r="AX325" i="4"/>
  <c r="AY325" i="4" s="1"/>
  <c r="AX309" i="4"/>
  <c r="AY309" i="4" s="1"/>
  <c r="AX293" i="4"/>
  <c r="AY293" i="4" s="1"/>
  <c r="AX277" i="4"/>
  <c r="AY277" i="4" s="1"/>
  <c r="AX261" i="4"/>
  <c r="AY261" i="4" s="1"/>
  <c r="AX245" i="4"/>
  <c r="AY245" i="4" s="1"/>
  <c r="AX229" i="4"/>
  <c r="AY229" i="4" s="1"/>
  <c r="AX213" i="4"/>
  <c r="AY213" i="4" s="1"/>
  <c r="AX197" i="4"/>
  <c r="AY197" i="4" s="1"/>
  <c r="AX181" i="4"/>
  <c r="AY181" i="4" s="1"/>
  <c r="AX165" i="4"/>
  <c r="AY165" i="4" s="1"/>
  <c r="AX149" i="4"/>
  <c r="AY149" i="4" s="1"/>
  <c r="AX133" i="4"/>
  <c r="AY133" i="4" s="1"/>
  <c r="AX117" i="4"/>
  <c r="AY117" i="4" s="1"/>
  <c r="AX101" i="4"/>
  <c r="AY101" i="4" s="1"/>
  <c r="AX85" i="4"/>
  <c r="AY85" i="4" s="1"/>
  <c r="AX69" i="4"/>
  <c r="AY69" i="4" s="1"/>
  <c r="AX51" i="4"/>
  <c r="AY51" i="4" s="1"/>
  <c r="AX596" i="4"/>
  <c r="AY596" i="4" s="1"/>
  <c r="AX580" i="4"/>
  <c r="AY580" i="4" s="1"/>
  <c r="AX564" i="4"/>
  <c r="AY564" i="4" s="1"/>
  <c r="AX548" i="4"/>
  <c r="AY548" i="4" s="1"/>
  <c r="AX532" i="4"/>
  <c r="AY532" i="4" s="1"/>
  <c r="AX516" i="4"/>
  <c r="AY516" i="4" s="1"/>
  <c r="AX500" i="4"/>
  <c r="AY500" i="4" s="1"/>
  <c r="AX484" i="4"/>
  <c r="AY484" i="4" s="1"/>
  <c r="AX468" i="4"/>
  <c r="AY468" i="4" s="1"/>
  <c r="AX452" i="4"/>
  <c r="AY452" i="4" s="1"/>
  <c r="AX436" i="4"/>
  <c r="AY436" i="4" s="1"/>
  <c r="AX420" i="4"/>
  <c r="AY420" i="4" s="1"/>
  <c r="AX404" i="4"/>
  <c r="AY404" i="4" s="1"/>
  <c r="AX388" i="4"/>
  <c r="AY388" i="4" s="1"/>
  <c r="AX372" i="4"/>
  <c r="AY372" i="4" s="1"/>
  <c r="AX356" i="4"/>
  <c r="AY356" i="4" s="1"/>
  <c r="AX340" i="4"/>
  <c r="AY340" i="4" s="1"/>
  <c r="AX324" i="4"/>
  <c r="AY324" i="4" s="1"/>
  <c r="AX308" i="4"/>
  <c r="AY308" i="4" s="1"/>
  <c r="AX292" i="4"/>
  <c r="AY292" i="4" s="1"/>
  <c r="AX276" i="4"/>
  <c r="AY276" i="4" s="1"/>
  <c r="AX260" i="4"/>
  <c r="AY260" i="4" s="1"/>
  <c r="AX244" i="4"/>
  <c r="AY244" i="4" s="1"/>
  <c r="AX228" i="4"/>
  <c r="AY228" i="4" s="1"/>
  <c r="AX212" i="4"/>
  <c r="AY212" i="4" s="1"/>
  <c r="AX196" i="4"/>
  <c r="AY196" i="4" s="1"/>
  <c r="AX180" i="4"/>
  <c r="AY180" i="4" s="1"/>
  <c r="AX164" i="4"/>
  <c r="AY164" i="4" s="1"/>
  <c r="AX148" i="4"/>
  <c r="AY148" i="4" s="1"/>
  <c r="AX132" i="4"/>
  <c r="AY132" i="4" s="1"/>
  <c r="AX116" i="4"/>
  <c r="AY116" i="4" s="1"/>
  <c r="AX100" i="4"/>
  <c r="AY100" i="4" s="1"/>
  <c r="AX84" i="4"/>
  <c r="AY84" i="4" s="1"/>
  <c r="AX68" i="4"/>
  <c r="AY68" i="4" s="1"/>
  <c r="AX547" i="4"/>
  <c r="AY547" i="4" s="1"/>
  <c r="AX531" i="4"/>
  <c r="AY531" i="4" s="1"/>
  <c r="AX515" i="4"/>
  <c r="AY515" i="4" s="1"/>
  <c r="AX499" i="4"/>
  <c r="AY499" i="4" s="1"/>
  <c r="AX483" i="4"/>
  <c r="AY483" i="4" s="1"/>
  <c r="AX467" i="4"/>
  <c r="AY467" i="4" s="1"/>
  <c r="AX451" i="4"/>
  <c r="AY451" i="4" s="1"/>
  <c r="AX435" i="4"/>
  <c r="AY435" i="4" s="1"/>
  <c r="AX419" i="4"/>
  <c r="AY419" i="4" s="1"/>
  <c r="AX403" i="4"/>
  <c r="AY403" i="4" s="1"/>
  <c r="AX387" i="4"/>
  <c r="AY387" i="4" s="1"/>
  <c r="AX371" i="4"/>
  <c r="AY371" i="4" s="1"/>
  <c r="AX355" i="4"/>
  <c r="AY355" i="4" s="1"/>
  <c r="AX339" i="4"/>
  <c r="AY339" i="4" s="1"/>
  <c r="AX323" i="4"/>
  <c r="AY323" i="4" s="1"/>
  <c r="AX307" i="4"/>
  <c r="AY307" i="4" s="1"/>
  <c r="AX291" i="4"/>
  <c r="AY291" i="4" s="1"/>
  <c r="AX275" i="4"/>
  <c r="AY275" i="4" s="1"/>
  <c r="AX259" i="4"/>
  <c r="AY259" i="4" s="1"/>
  <c r="AX243" i="4"/>
  <c r="AY243" i="4" s="1"/>
  <c r="AX227" i="4"/>
  <c r="AY227" i="4" s="1"/>
  <c r="AX211" i="4"/>
  <c r="AY211" i="4" s="1"/>
  <c r="AX195" i="4"/>
  <c r="AY195" i="4" s="1"/>
  <c r="AX179" i="4"/>
  <c r="AY179" i="4" s="1"/>
  <c r="AX163" i="4"/>
  <c r="AY163" i="4" s="1"/>
  <c r="AX147" i="4"/>
  <c r="AY147" i="4" s="1"/>
  <c r="AX131" i="4"/>
  <c r="AY131" i="4" s="1"/>
  <c r="AX115" i="4"/>
  <c r="AY115" i="4" s="1"/>
  <c r="AX99" i="4"/>
  <c r="AY99" i="4" s="1"/>
  <c r="AX83" i="4"/>
  <c r="AY83" i="4" s="1"/>
  <c r="AX67" i="4"/>
  <c r="AY67" i="4" s="1"/>
  <c r="AX610" i="4"/>
  <c r="AY610" i="4" s="1"/>
  <c r="AX594" i="4"/>
  <c r="AY594" i="4" s="1"/>
  <c r="AX578" i="4"/>
  <c r="AY578" i="4" s="1"/>
  <c r="AX562" i="4"/>
  <c r="AY562" i="4" s="1"/>
  <c r="AX546" i="4"/>
  <c r="AY546" i="4" s="1"/>
  <c r="AX530" i="4"/>
  <c r="AY530" i="4" s="1"/>
  <c r="AX514" i="4"/>
  <c r="AY514" i="4" s="1"/>
  <c r="AX498" i="4"/>
  <c r="AY498" i="4" s="1"/>
  <c r="AX482" i="4"/>
  <c r="AY482" i="4" s="1"/>
  <c r="AX466" i="4"/>
  <c r="AY466" i="4" s="1"/>
  <c r="AX450" i="4"/>
  <c r="AY450" i="4" s="1"/>
  <c r="AX434" i="4"/>
  <c r="AY434" i="4" s="1"/>
  <c r="AX418" i="4"/>
  <c r="AY418" i="4" s="1"/>
  <c r="AX402" i="4"/>
  <c r="AY402" i="4" s="1"/>
  <c r="AX386" i="4"/>
  <c r="AY386" i="4" s="1"/>
  <c r="AX370" i="4"/>
  <c r="AY370" i="4" s="1"/>
  <c r="AX354" i="4"/>
  <c r="AY354" i="4" s="1"/>
  <c r="AX338" i="4"/>
  <c r="AY338" i="4" s="1"/>
  <c r="AX322" i="4"/>
  <c r="AY322" i="4" s="1"/>
  <c r="AX306" i="4"/>
  <c r="AY306" i="4" s="1"/>
  <c r="AX290" i="4"/>
  <c r="AY290" i="4" s="1"/>
  <c r="AX274" i="4"/>
  <c r="AY274" i="4" s="1"/>
  <c r="AX258" i="4"/>
  <c r="AY258" i="4" s="1"/>
  <c r="AX242" i="4"/>
  <c r="AY242" i="4" s="1"/>
  <c r="AX226" i="4"/>
  <c r="AY226" i="4" s="1"/>
  <c r="AX210" i="4"/>
  <c r="AY210" i="4" s="1"/>
  <c r="AX194" i="4"/>
  <c r="AY194" i="4" s="1"/>
  <c r="AX178" i="4"/>
  <c r="AY178" i="4" s="1"/>
  <c r="AX162" i="4"/>
  <c r="AY162" i="4" s="1"/>
  <c r="AX146" i="4"/>
  <c r="AY146" i="4" s="1"/>
  <c r="AX130" i="4"/>
  <c r="AY130" i="4" s="1"/>
  <c r="AX114" i="4"/>
  <c r="AY114" i="4" s="1"/>
  <c r="AX98" i="4"/>
  <c r="AY98" i="4" s="1"/>
  <c r="AX82" i="4"/>
  <c r="AY82" i="4" s="1"/>
  <c r="AX66" i="4"/>
  <c r="AY66" i="4" s="1"/>
  <c r="AX609" i="4"/>
  <c r="AY609" i="4" s="1"/>
  <c r="AX593" i="4"/>
  <c r="AY593" i="4" s="1"/>
  <c r="AX577" i="4"/>
  <c r="AY577" i="4" s="1"/>
  <c r="AX561" i="4"/>
  <c r="AY561" i="4" s="1"/>
  <c r="AX545" i="4"/>
  <c r="AY545" i="4" s="1"/>
  <c r="AX529" i="4"/>
  <c r="AY529" i="4" s="1"/>
  <c r="AX513" i="4"/>
  <c r="AY513" i="4" s="1"/>
  <c r="AX497" i="4"/>
  <c r="AY497" i="4" s="1"/>
  <c r="AX481" i="4"/>
  <c r="AY481" i="4" s="1"/>
  <c r="AX465" i="4"/>
  <c r="AY465" i="4" s="1"/>
  <c r="AX449" i="4"/>
  <c r="AY449" i="4" s="1"/>
  <c r="AX433" i="4"/>
  <c r="AY433" i="4" s="1"/>
  <c r="AX417" i="4"/>
  <c r="AY417" i="4" s="1"/>
  <c r="AX401" i="4"/>
  <c r="AY401" i="4" s="1"/>
  <c r="AX385" i="4"/>
  <c r="AY385" i="4" s="1"/>
  <c r="AX369" i="4"/>
  <c r="AY369" i="4" s="1"/>
  <c r="AX353" i="4"/>
  <c r="AY353" i="4" s="1"/>
  <c r="AX337" i="4"/>
  <c r="AY337" i="4" s="1"/>
  <c r="AX321" i="4"/>
  <c r="AY321" i="4" s="1"/>
  <c r="AX305" i="4"/>
  <c r="AY305" i="4" s="1"/>
  <c r="AX289" i="4"/>
  <c r="AY289" i="4" s="1"/>
  <c r="AX273" i="4"/>
  <c r="AY273" i="4" s="1"/>
  <c r="AX257" i="4"/>
  <c r="AY257" i="4" s="1"/>
  <c r="AX241" i="4"/>
  <c r="AY241" i="4" s="1"/>
  <c r="AX225" i="4"/>
  <c r="AY225" i="4" s="1"/>
  <c r="AX209" i="4"/>
  <c r="AY209" i="4" s="1"/>
  <c r="AX193" i="4"/>
  <c r="AY193" i="4" s="1"/>
  <c r="AX177" i="4"/>
  <c r="AY177" i="4" s="1"/>
  <c r="AX161" i="4"/>
  <c r="AY161" i="4" s="1"/>
  <c r="AX145" i="4"/>
  <c r="AY145" i="4" s="1"/>
  <c r="AX129" i="4"/>
  <c r="AY129" i="4" s="1"/>
  <c r="AX113" i="4"/>
  <c r="AY113" i="4" s="1"/>
  <c r="AX97" i="4"/>
  <c r="AY97" i="4" s="1"/>
  <c r="AX81" i="4"/>
  <c r="AY81" i="4" s="1"/>
  <c r="AX65" i="4"/>
  <c r="AY65" i="4" s="1"/>
  <c r="AX608" i="4"/>
  <c r="AY608" i="4" s="1"/>
  <c r="AX592" i="4"/>
  <c r="AY592" i="4" s="1"/>
  <c r="AX576" i="4"/>
  <c r="AY576" i="4" s="1"/>
  <c r="AX560" i="4"/>
  <c r="AY560" i="4" s="1"/>
  <c r="AX544" i="4"/>
  <c r="AY544" i="4" s="1"/>
  <c r="AX528" i="4"/>
  <c r="AY528" i="4" s="1"/>
  <c r="AX512" i="4"/>
  <c r="AY512" i="4" s="1"/>
  <c r="AX496" i="4"/>
  <c r="AY496" i="4" s="1"/>
  <c r="AX480" i="4"/>
  <c r="AY480" i="4" s="1"/>
  <c r="AB51" i="4" s="1" a="1"/>
  <c r="AB51" i="4" s="1"/>
  <c r="AX464" i="4"/>
  <c r="AY464" i="4" s="1"/>
  <c r="AX448" i="4"/>
  <c r="AY448" i="4" s="1"/>
  <c r="AX432" i="4"/>
  <c r="AY432" i="4" s="1"/>
  <c r="AX416" i="4"/>
  <c r="AY416" i="4" s="1"/>
  <c r="AX400" i="4"/>
  <c r="AY400" i="4" s="1"/>
  <c r="AX384" i="4"/>
  <c r="AY384" i="4" s="1"/>
  <c r="AX368" i="4"/>
  <c r="AY368" i="4" s="1"/>
  <c r="AX352" i="4"/>
  <c r="AY352" i="4" s="1"/>
  <c r="AX336" i="4"/>
  <c r="AY336" i="4" s="1"/>
  <c r="AX320" i="4"/>
  <c r="AY320" i="4" s="1"/>
  <c r="AX304" i="4"/>
  <c r="AY304" i="4" s="1"/>
  <c r="AX288" i="4"/>
  <c r="AY288" i="4" s="1"/>
  <c r="AX272" i="4"/>
  <c r="AY272" i="4" s="1"/>
  <c r="AX256" i="4"/>
  <c r="AY256" i="4" s="1"/>
  <c r="AX240" i="4"/>
  <c r="AY240" i="4" s="1"/>
  <c r="AX224" i="4"/>
  <c r="AY224" i="4" s="1"/>
  <c r="AX208" i="4"/>
  <c r="AY208" i="4" s="1"/>
  <c r="AX192" i="4"/>
  <c r="AY192" i="4" s="1"/>
  <c r="AX176" i="4"/>
  <c r="AY176" i="4" s="1"/>
  <c r="AX160" i="4"/>
  <c r="AY160" i="4" s="1"/>
  <c r="AX144" i="4"/>
  <c r="AY144" i="4" s="1"/>
  <c r="AX128" i="4"/>
  <c r="AY128" i="4" s="1"/>
  <c r="AX112" i="4"/>
  <c r="AY112" i="4" s="1"/>
  <c r="AX96" i="4"/>
  <c r="AY96" i="4" s="1"/>
  <c r="AX80" i="4"/>
  <c r="AY80" i="4" s="1"/>
  <c r="AX64" i="4"/>
  <c r="AY64" i="4" s="1"/>
  <c r="AX607" i="4"/>
  <c r="AY607" i="4" s="1"/>
  <c r="AX591" i="4"/>
  <c r="AY591" i="4" s="1"/>
  <c r="AX575" i="4"/>
  <c r="AY575" i="4" s="1"/>
  <c r="AX559" i="4"/>
  <c r="AY559" i="4" s="1"/>
  <c r="AX543" i="4"/>
  <c r="AY543" i="4" s="1"/>
  <c r="AX527" i="4"/>
  <c r="AY527" i="4" s="1"/>
  <c r="AX511" i="4"/>
  <c r="AY511" i="4" s="1"/>
  <c r="AX495" i="4"/>
  <c r="AY495" i="4" s="1"/>
  <c r="AX479" i="4"/>
  <c r="AY479" i="4" s="1"/>
  <c r="AX463" i="4"/>
  <c r="AY463" i="4" s="1"/>
  <c r="AX447" i="4"/>
  <c r="AY447" i="4" s="1"/>
  <c r="AX431" i="4"/>
  <c r="AY431" i="4" s="1"/>
  <c r="AX415" i="4"/>
  <c r="AY415" i="4" s="1"/>
  <c r="AX399" i="4"/>
  <c r="AY399" i="4" s="1"/>
  <c r="AX383" i="4"/>
  <c r="AY383" i="4" s="1"/>
  <c r="AX367" i="4"/>
  <c r="AY367" i="4" s="1"/>
  <c r="AX351" i="4"/>
  <c r="AY351" i="4" s="1"/>
  <c r="AX335" i="4"/>
  <c r="AY335" i="4" s="1"/>
  <c r="AX319" i="4"/>
  <c r="AY319" i="4" s="1"/>
  <c r="AX303" i="4"/>
  <c r="AY303" i="4" s="1"/>
  <c r="AX287" i="4"/>
  <c r="AY287" i="4" s="1"/>
  <c r="AX271" i="4"/>
  <c r="AY271" i="4" s="1"/>
  <c r="AX255" i="4"/>
  <c r="AY255" i="4" s="1"/>
  <c r="AX239" i="4"/>
  <c r="AY239" i="4" s="1"/>
  <c r="AX223" i="4"/>
  <c r="AY223" i="4" s="1"/>
  <c r="AX207" i="4"/>
  <c r="AY207" i="4" s="1"/>
  <c r="AX191" i="4"/>
  <c r="AY191" i="4" s="1"/>
  <c r="AX175" i="4"/>
  <c r="AY175" i="4" s="1"/>
  <c r="AX159" i="4"/>
  <c r="AY159" i="4" s="1"/>
  <c r="AX143" i="4"/>
  <c r="AY143" i="4" s="1"/>
  <c r="AX127" i="4"/>
  <c r="AY127" i="4" s="1"/>
  <c r="AX111" i="4"/>
  <c r="AY111" i="4" s="1"/>
  <c r="AX95" i="4"/>
  <c r="AY95" i="4" s="1"/>
  <c r="AX79" i="4"/>
  <c r="AY79" i="4" s="1"/>
  <c r="AX63" i="4"/>
  <c r="AY63" i="4" s="1"/>
  <c r="AX606" i="4"/>
  <c r="AY606" i="4" s="1"/>
  <c r="AX590" i="4"/>
  <c r="AY590" i="4" s="1"/>
  <c r="AX574" i="4"/>
  <c r="AY574" i="4" s="1"/>
  <c r="AX558" i="4"/>
  <c r="AY558" i="4" s="1"/>
  <c r="AX542" i="4"/>
  <c r="AY542" i="4" s="1"/>
  <c r="AX526" i="4"/>
  <c r="AY526" i="4" s="1"/>
  <c r="AX510" i="4"/>
  <c r="AY510" i="4" s="1"/>
  <c r="AX494" i="4"/>
  <c r="AY494" i="4" s="1"/>
  <c r="AX478" i="4"/>
  <c r="AY478" i="4" s="1"/>
  <c r="AX462" i="4"/>
  <c r="AY462" i="4" s="1"/>
  <c r="AX446" i="4"/>
  <c r="AY446" i="4" s="1"/>
  <c r="AX430" i="4"/>
  <c r="AY430" i="4" s="1"/>
  <c r="AX414" i="4"/>
  <c r="AY414" i="4" s="1"/>
  <c r="AX398" i="4"/>
  <c r="AY398" i="4" s="1"/>
  <c r="AX382" i="4"/>
  <c r="AY382" i="4" s="1"/>
  <c r="AX366" i="4"/>
  <c r="AY366" i="4" s="1"/>
  <c r="AX350" i="4"/>
  <c r="AY350" i="4" s="1"/>
  <c r="AX334" i="4"/>
  <c r="AY334" i="4" s="1"/>
  <c r="AX318" i="4"/>
  <c r="AY318" i="4" s="1"/>
  <c r="AX302" i="4"/>
  <c r="AY302" i="4" s="1"/>
  <c r="AX286" i="4"/>
  <c r="AY286" i="4" s="1"/>
  <c r="AX270" i="4"/>
  <c r="AY270" i="4" s="1"/>
  <c r="AX254" i="4"/>
  <c r="AY254" i="4" s="1"/>
  <c r="AX238" i="4"/>
  <c r="AY238" i="4" s="1"/>
  <c r="AX222" i="4"/>
  <c r="AY222" i="4" s="1"/>
  <c r="AX206" i="4"/>
  <c r="AY206" i="4" s="1"/>
  <c r="AX190" i="4"/>
  <c r="AY190" i="4" s="1"/>
  <c r="AX174" i="4"/>
  <c r="AY174" i="4" s="1"/>
  <c r="AX158" i="4"/>
  <c r="AY158" i="4" s="1"/>
  <c r="AX142" i="4"/>
  <c r="AY142" i="4" s="1"/>
  <c r="AX126" i="4"/>
  <c r="AY126" i="4" s="1"/>
  <c r="AX110" i="4"/>
  <c r="AY110" i="4" s="1"/>
  <c r="AX94" i="4"/>
  <c r="AY94" i="4" s="1"/>
  <c r="AX78" i="4"/>
  <c r="AY78" i="4" s="1"/>
  <c r="AX62" i="4"/>
  <c r="AY62" i="4" s="1"/>
  <c r="AX605" i="4"/>
  <c r="AY605" i="4" s="1"/>
  <c r="AX589" i="4"/>
  <c r="AY589" i="4" s="1"/>
  <c r="AX573" i="4"/>
  <c r="AY573" i="4" s="1"/>
  <c r="AX557" i="4"/>
  <c r="AY557" i="4" s="1"/>
  <c r="AX541" i="4"/>
  <c r="AY541" i="4" s="1"/>
  <c r="AX525" i="4"/>
  <c r="AY525" i="4" s="1"/>
  <c r="AX509" i="4"/>
  <c r="AY509" i="4" s="1"/>
  <c r="AX493" i="4"/>
  <c r="AY493" i="4" s="1"/>
  <c r="AX477" i="4"/>
  <c r="AY477" i="4" s="1"/>
  <c r="AX461" i="4"/>
  <c r="AY461" i="4" s="1"/>
  <c r="AX445" i="4"/>
  <c r="AY445" i="4" s="1"/>
  <c r="AX429" i="4"/>
  <c r="AY429" i="4" s="1"/>
  <c r="AX413" i="4"/>
  <c r="AY413" i="4" s="1"/>
  <c r="AX397" i="4"/>
  <c r="AY397" i="4" s="1"/>
  <c r="AX381" i="4"/>
  <c r="AY381" i="4" s="1"/>
  <c r="AX365" i="4"/>
  <c r="AY365" i="4" s="1"/>
  <c r="AX349" i="4"/>
  <c r="AY349" i="4" s="1"/>
  <c r="AX333" i="4"/>
  <c r="AY333" i="4" s="1"/>
  <c r="AX317" i="4"/>
  <c r="AY317" i="4" s="1"/>
  <c r="AX301" i="4"/>
  <c r="AY301" i="4" s="1"/>
  <c r="AX285" i="4"/>
  <c r="AY285" i="4" s="1"/>
  <c r="AX269" i="4"/>
  <c r="AY269" i="4" s="1"/>
  <c r="AX253" i="4"/>
  <c r="AY253" i="4" s="1"/>
  <c r="AX237" i="4"/>
  <c r="AY237" i="4" s="1"/>
  <c r="AX221" i="4"/>
  <c r="AY221" i="4" s="1"/>
  <c r="AX205" i="4"/>
  <c r="AY205" i="4" s="1"/>
  <c r="AX189" i="4"/>
  <c r="AY189" i="4" s="1"/>
  <c r="AX173" i="4"/>
  <c r="AY173" i="4" s="1"/>
  <c r="AX157" i="4"/>
  <c r="AY157" i="4" s="1"/>
  <c r="AX141" i="4"/>
  <c r="AY141" i="4" s="1"/>
  <c r="AX125" i="4"/>
  <c r="AY125" i="4" s="1"/>
  <c r="AX109" i="4"/>
  <c r="AY109" i="4" s="1"/>
  <c r="AX93" i="4"/>
  <c r="AY93" i="4" s="1"/>
  <c r="AX77" i="4"/>
  <c r="AY77" i="4" s="1"/>
  <c r="AX61" i="4"/>
  <c r="AY61" i="4" s="1"/>
  <c r="AX604" i="4"/>
  <c r="AY604" i="4" s="1"/>
  <c r="AX588" i="4"/>
  <c r="AY588" i="4" s="1"/>
  <c r="AX572" i="4"/>
  <c r="AY572" i="4" s="1"/>
  <c r="AX556" i="4"/>
  <c r="AY556" i="4" s="1"/>
  <c r="AX540" i="4"/>
  <c r="AY540" i="4" s="1"/>
  <c r="AX524" i="4"/>
  <c r="AY524" i="4" s="1"/>
  <c r="AX508" i="4"/>
  <c r="AY508" i="4" s="1"/>
  <c r="AX492" i="4"/>
  <c r="AY492" i="4" s="1"/>
  <c r="AX476" i="4"/>
  <c r="AY476" i="4" s="1"/>
  <c r="AX460" i="4"/>
  <c r="AY460" i="4" s="1"/>
  <c r="AX444" i="4"/>
  <c r="AY444" i="4" s="1"/>
  <c r="AX428" i="4"/>
  <c r="AY428" i="4" s="1"/>
  <c r="AX412" i="4"/>
  <c r="AY412" i="4" s="1"/>
  <c r="AX396" i="4"/>
  <c r="AY396" i="4" s="1"/>
  <c r="AX380" i="4"/>
  <c r="AY380" i="4" s="1"/>
  <c r="AX364" i="4"/>
  <c r="AY364" i="4" s="1"/>
  <c r="AX348" i="4"/>
  <c r="AY348" i="4" s="1"/>
  <c r="AX332" i="4"/>
  <c r="AY332" i="4" s="1"/>
  <c r="AX316" i="4"/>
  <c r="AY316" i="4" s="1"/>
  <c r="AX300" i="4"/>
  <c r="AY300" i="4" s="1"/>
  <c r="AX284" i="4"/>
  <c r="AY284" i="4" s="1"/>
  <c r="AX268" i="4"/>
  <c r="AY268" i="4" s="1"/>
  <c r="AX252" i="4"/>
  <c r="AY252" i="4" s="1"/>
  <c r="AX236" i="4"/>
  <c r="AY236" i="4" s="1"/>
  <c r="AX220" i="4"/>
  <c r="AY220" i="4" s="1"/>
  <c r="AX204" i="4"/>
  <c r="AY204" i="4" s="1"/>
  <c r="AX188" i="4"/>
  <c r="AY188" i="4" s="1"/>
  <c r="AX172" i="4"/>
  <c r="AY172" i="4" s="1"/>
  <c r="AX156" i="4"/>
  <c r="AY156" i="4" s="1"/>
  <c r="AX140" i="4"/>
  <c r="AY140" i="4" s="1"/>
  <c r="AX124" i="4"/>
  <c r="AY124" i="4" s="1"/>
  <c r="AX108" i="4"/>
  <c r="AY108" i="4" s="1"/>
  <c r="AX92" i="4"/>
  <c r="AY92" i="4" s="1"/>
  <c r="AX76" i="4"/>
  <c r="AY76" i="4" s="1"/>
  <c r="AX60" i="4"/>
  <c r="AY60" i="4" s="1"/>
  <c r="AX603" i="4"/>
  <c r="AY603" i="4" s="1"/>
  <c r="AX587" i="4"/>
  <c r="AY587" i="4" s="1"/>
  <c r="AX571" i="4"/>
  <c r="AY571" i="4" s="1"/>
  <c r="AX555" i="4"/>
  <c r="AY555" i="4" s="1"/>
  <c r="AX539" i="4"/>
  <c r="AY539" i="4" s="1"/>
  <c r="AX523" i="4"/>
  <c r="AY523" i="4" s="1"/>
  <c r="AX507" i="4"/>
  <c r="AY507" i="4" s="1"/>
  <c r="AX491" i="4"/>
  <c r="AY491" i="4" s="1"/>
  <c r="AX475" i="4"/>
  <c r="AY475" i="4" s="1"/>
  <c r="AX459" i="4"/>
  <c r="AY459" i="4" s="1"/>
  <c r="AX443" i="4"/>
  <c r="AY443" i="4" s="1"/>
  <c r="AX427" i="4"/>
  <c r="AY427" i="4" s="1"/>
  <c r="AX411" i="4"/>
  <c r="AY411" i="4" s="1"/>
  <c r="AX395" i="4"/>
  <c r="AY395" i="4" s="1"/>
  <c r="AX379" i="4"/>
  <c r="AY379" i="4" s="1"/>
  <c r="AX363" i="4"/>
  <c r="AY363" i="4" s="1"/>
  <c r="AX347" i="4"/>
  <c r="AY347" i="4" s="1"/>
  <c r="AX331" i="4"/>
  <c r="AY331" i="4" s="1"/>
  <c r="AX315" i="4"/>
  <c r="AY315" i="4" s="1"/>
  <c r="AX299" i="4"/>
  <c r="AY299" i="4" s="1"/>
  <c r="AX283" i="4"/>
  <c r="AY283" i="4" s="1"/>
  <c r="AX267" i="4"/>
  <c r="AY267" i="4" s="1"/>
  <c r="AX251" i="4"/>
  <c r="AY251" i="4" s="1"/>
  <c r="AX235" i="4"/>
  <c r="AY235" i="4" s="1"/>
  <c r="AX219" i="4"/>
  <c r="AY219" i="4" s="1"/>
  <c r="AX203" i="4"/>
  <c r="AY203" i="4" s="1"/>
  <c r="AX187" i="4"/>
  <c r="AY187" i="4" s="1"/>
  <c r="AX171" i="4"/>
  <c r="AY171" i="4" s="1"/>
  <c r="AX155" i="4"/>
  <c r="AY155" i="4" s="1"/>
  <c r="AX139" i="4"/>
  <c r="AY139" i="4" s="1"/>
  <c r="AX123" i="4"/>
  <c r="AY123" i="4" s="1"/>
  <c r="AX107" i="4"/>
  <c r="AY107" i="4" s="1"/>
  <c r="AX91" i="4"/>
  <c r="AY91" i="4" s="1"/>
  <c r="AX75" i="4"/>
  <c r="AY75" i="4" s="1"/>
  <c r="AX59" i="4"/>
  <c r="AY59" i="4" s="1"/>
  <c r="AX602" i="4"/>
  <c r="AY602" i="4" s="1"/>
  <c r="AX586" i="4"/>
  <c r="AY586" i="4" s="1"/>
  <c r="AX570" i="4"/>
  <c r="AY570" i="4" s="1"/>
  <c r="AX554" i="4"/>
  <c r="AY554" i="4" s="1"/>
  <c r="AX538" i="4"/>
  <c r="AY538" i="4" s="1"/>
  <c r="AX522" i="4"/>
  <c r="AY522" i="4" s="1"/>
  <c r="AX506" i="4"/>
  <c r="AY506" i="4" s="1"/>
  <c r="AX490" i="4"/>
  <c r="AY490" i="4" s="1"/>
  <c r="AX474" i="4"/>
  <c r="AY474" i="4" s="1"/>
  <c r="AX458" i="4"/>
  <c r="AY458" i="4" s="1"/>
  <c r="AX442" i="4"/>
  <c r="AY442" i="4" s="1"/>
  <c r="AX426" i="4"/>
  <c r="AY426" i="4" s="1"/>
  <c r="AX410" i="4"/>
  <c r="AY410" i="4" s="1"/>
  <c r="AX394" i="4"/>
  <c r="AY394" i="4" s="1"/>
  <c r="AX378" i="4"/>
  <c r="AY378" i="4" s="1"/>
  <c r="AX362" i="4"/>
  <c r="AY362" i="4" s="1"/>
  <c r="AX346" i="4"/>
  <c r="AY346" i="4" s="1"/>
  <c r="AX330" i="4"/>
  <c r="AY330" i="4" s="1"/>
  <c r="AX314" i="4"/>
  <c r="AY314" i="4" s="1"/>
  <c r="AX298" i="4"/>
  <c r="AY298" i="4" s="1"/>
  <c r="AX282" i="4"/>
  <c r="AY282" i="4" s="1"/>
  <c r="AX266" i="4"/>
  <c r="AY266" i="4" s="1"/>
  <c r="AX250" i="4"/>
  <c r="AY250" i="4" s="1"/>
  <c r="AX234" i="4"/>
  <c r="AY234" i="4" s="1"/>
  <c r="AX218" i="4"/>
  <c r="AY218" i="4" s="1"/>
  <c r="AX202" i="4"/>
  <c r="AY202" i="4" s="1"/>
  <c r="AX186" i="4"/>
  <c r="AY186" i="4" s="1"/>
  <c r="AX170" i="4"/>
  <c r="AY170" i="4" s="1"/>
  <c r="AX154" i="4"/>
  <c r="AY154" i="4" s="1"/>
  <c r="AX138" i="4"/>
  <c r="AY138" i="4" s="1"/>
  <c r="AX122" i="4"/>
  <c r="AY122" i="4" s="1"/>
  <c r="AX106" i="4"/>
  <c r="AY106" i="4" s="1"/>
  <c r="AX90" i="4"/>
  <c r="AY90" i="4" s="1"/>
  <c r="AX74" i="4"/>
  <c r="AY74" i="4" s="1"/>
  <c r="AX58" i="4"/>
  <c r="AY58" i="4" s="1"/>
  <c r="AX50" i="4"/>
  <c r="AY50" i="4" s="1"/>
  <c r="AX601" i="4"/>
  <c r="AY601" i="4" s="1"/>
  <c r="AX585" i="4"/>
  <c r="AY585" i="4" s="1"/>
  <c r="AX569" i="4"/>
  <c r="AY569" i="4" s="1"/>
  <c r="AX553" i="4"/>
  <c r="AY553" i="4" s="1"/>
  <c r="AX537" i="4"/>
  <c r="AY537" i="4" s="1"/>
  <c r="AX521" i="4"/>
  <c r="AY521" i="4" s="1"/>
  <c r="AX505" i="4"/>
  <c r="AY505" i="4" s="1"/>
  <c r="AX489" i="4"/>
  <c r="AY489" i="4" s="1"/>
  <c r="AX473" i="4"/>
  <c r="AY473" i="4" s="1"/>
  <c r="AX457" i="4"/>
  <c r="AY457" i="4" s="1"/>
  <c r="AX441" i="4"/>
  <c r="AY441" i="4" s="1"/>
  <c r="AX425" i="4"/>
  <c r="AY425" i="4" s="1"/>
  <c r="AX409" i="4"/>
  <c r="AY409" i="4" s="1"/>
  <c r="AX393" i="4"/>
  <c r="AY393" i="4" s="1"/>
  <c r="AX377" i="4"/>
  <c r="AY377" i="4" s="1"/>
  <c r="AX361" i="4"/>
  <c r="AY361" i="4" s="1"/>
  <c r="AX345" i="4"/>
  <c r="AY345" i="4" s="1"/>
  <c r="AX329" i="4"/>
  <c r="AY329" i="4" s="1"/>
  <c r="AX313" i="4"/>
  <c r="AY313" i="4" s="1"/>
  <c r="AX297" i="4"/>
  <c r="AY297" i="4" s="1"/>
  <c r="AX281" i="4"/>
  <c r="AY281" i="4" s="1"/>
  <c r="AX265" i="4"/>
  <c r="AY265" i="4" s="1"/>
  <c r="AX249" i="4"/>
  <c r="AY249" i="4" s="1"/>
  <c r="AX233" i="4"/>
  <c r="AY233" i="4" s="1"/>
  <c r="AX217" i="4"/>
  <c r="AY217" i="4" s="1"/>
  <c r="AX201" i="4"/>
  <c r="AY201" i="4" s="1"/>
  <c r="AX185" i="4"/>
  <c r="AY185" i="4" s="1"/>
  <c r="AX169" i="4"/>
  <c r="AY169" i="4" s="1"/>
  <c r="AX153" i="4"/>
  <c r="AY153" i="4" s="1"/>
  <c r="AX137" i="4"/>
  <c r="AY137" i="4" s="1"/>
  <c r="AX121" i="4"/>
  <c r="AY121" i="4" s="1"/>
  <c r="AX105" i="4"/>
  <c r="AY105" i="4" s="1"/>
  <c r="AX89" i="4"/>
  <c r="AY89" i="4" s="1"/>
  <c r="AX73" i="4"/>
  <c r="AY73" i="4" s="1"/>
  <c r="AD68" i="4" l="1"/>
  <c r="AD70" i="4" s="1"/>
  <c r="AG77" i="4" s="1"/>
  <c r="AB49" i="4" a="1"/>
  <c r="AB49" i="4" s="1"/>
  <c r="AG96" i="4" l="1"/>
  <c r="AG106" i="4" s="1"/>
  <c r="AH66" i="4"/>
  <c r="AD65" i="4"/>
  <c r="AD67" i="4" l="1"/>
  <c r="AG73" i="4" s="1"/>
  <c r="AG111" i="4"/>
  <c r="AJ91" i="4" s="1"/>
  <c r="AB53" i="4" l="1"/>
  <c r="AG83" i="4" s="1"/>
  <c r="AG85" i="4" s="1"/>
  <c r="AG95" i="4"/>
  <c r="AG105" i="4" s="1"/>
  <c r="AG79" i="4"/>
  <c r="AJ96" i="4"/>
  <c r="E24" i="4" s="1"/>
  <c r="AC140" i="4" s="1"/>
  <c r="AD71" i="4"/>
  <c r="AH65" i="4"/>
  <c r="AH68" i="4" s="1"/>
  <c r="AG97" i="4" l="1"/>
  <c r="AG107" i="4" s="1"/>
  <c r="AG110" i="4"/>
  <c r="AJ90" i="4" s="1"/>
  <c r="AG112" i="4" l="1"/>
  <c r="AJ92" i="4" s="1"/>
  <c r="AJ97" i="4" s="1"/>
  <c r="AJ95" i="4"/>
  <c r="E23" i="4" s="1"/>
  <c r="E25" i="4" l="1"/>
  <c r="AD136" i="4" s="1"/>
  <c r="AE136" i="4" s="1"/>
  <c r="AC144" i="4" s="1"/>
  <c r="AD140" i="4"/>
  <c r="AE140" i="4" s="1"/>
  <c r="AC145" i="4" s="1"/>
  <c r="AC131" i="4"/>
  <c r="AE131" i="4" s="1"/>
  <c r="AF131" i="4" s="1"/>
  <c r="AC143" i="4" l="1"/>
  <c r="AC146" i="4" s="1"/>
  <c r="AF144" i="4" s="1"/>
  <c r="AF136" i="4"/>
  <c r="AF140" i="4"/>
  <c r="I22"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<sst xmlns="http://schemas.openxmlformats.org/spreadsheetml/2006/main" count="1502" uniqueCount="790">
  <si>
    <t>Value</t>
  </si>
  <si>
    <t>Hole Size</t>
  </si>
  <si>
    <t>Depth</t>
  </si>
  <si>
    <t>Pin-to-PAP</t>
  </si>
  <si>
    <t>Hole Depth</t>
  </si>
  <si>
    <t>Total Value</t>
  </si>
  <si>
    <t>Pin Buffer</t>
  </si>
  <si>
    <t>PSA-to-PAP</t>
  </si>
  <si>
    <t>PI Constant</t>
  </si>
  <si>
    <t>Diameter</t>
  </si>
  <si>
    <t>Volume</t>
  </si>
  <si>
    <t>Conversion</t>
  </si>
  <si>
    <t>PSA-To-PAP</t>
  </si>
  <si>
    <t>Pin-To-PAP</t>
  </si>
  <si>
    <t>Pin-to-PAP Value</t>
  </si>
  <si>
    <t>PSA-to-PAP Value</t>
  </si>
  <si>
    <t>Hole Distance - Pin</t>
  </si>
  <si>
    <t>Hole Distance - PSA</t>
  </si>
  <si>
    <t>Hole Value - Pin</t>
  </si>
  <si>
    <t>Hole Value - PSA</t>
  </si>
  <si>
    <t>Hole Strength - Pin</t>
  </si>
  <si>
    <t>Hole Strength - PSA</t>
  </si>
  <si>
    <t>Value - Pin</t>
  </si>
  <si>
    <t>Value - PSA</t>
  </si>
  <si>
    <t>BALANCE HOLE MEASUREMENTS</t>
  </si>
  <si>
    <t>New Pin Buffer</t>
  </si>
  <si>
    <t>Pin Buffer Ratio</t>
  </si>
  <si>
    <t>High RG Pin-to-PAP</t>
  </si>
  <si>
    <t>Low RG Pin-to-PAP</t>
  </si>
  <si>
    <t>Low RG PSA-to-PAP</t>
  </si>
  <si>
    <t>High RG PSA-to-PAP</t>
  </si>
  <si>
    <t>Total Pin-to-PAP Value</t>
  </si>
  <si>
    <t>Total PSA-to-PAP Value</t>
  </si>
  <si>
    <t>Pin-To-PAP Value</t>
  </si>
  <si>
    <t>©2020 Storm Products, Inc. All Rights Reserved</t>
  </si>
  <si>
    <t>VLS™ LAYOUT</t>
  </si>
  <si>
    <t>CONVERTED VLS™ LAYOUT</t>
  </si>
  <si>
    <t>Converted Pin Buffer</t>
  </si>
  <si>
    <t>Very Rev Dominant</t>
  </si>
  <si>
    <t>20|600</t>
  </si>
  <si>
    <t>19.5|600</t>
  </si>
  <si>
    <t>19|600</t>
  </si>
  <si>
    <t>Extremely Rev Dominant</t>
  </si>
  <si>
    <t>18.5|600</t>
  </si>
  <si>
    <t>18|600</t>
  </si>
  <si>
    <t>17.5|600</t>
  </si>
  <si>
    <t>17|600</t>
  </si>
  <si>
    <t>16.5|600</t>
  </si>
  <si>
    <t>16|600</t>
  </si>
  <si>
    <t>15.5|600</t>
  </si>
  <si>
    <t>15|600</t>
  </si>
  <si>
    <t>14.5|600</t>
  </si>
  <si>
    <t>14|600</t>
  </si>
  <si>
    <t>13.5|600</t>
  </si>
  <si>
    <t>13|600</t>
  </si>
  <si>
    <t>12.5|600</t>
  </si>
  <si>
    <t>12|600</t>
  </si>
  <si>
    <t>11.5|600</t>
  </si>
  <si>
    <t>11|600</t>
  </si>
  <si>
    <t>10.5|600</t>
  </si>
  <si>
    <t>10|600</t>
  </si>
  <si>
    <t>Slightly Rev Dominant</t>
  </si>
  <si>
    <t>20|575</t>
  </si>
  <si>
    <t>19.5|575</t>
  </si>
  <si>
    <t>19|575</t>
  </si>
  <si>
    <t>18.5|575</t>
  </si>
  <si>
    <t>18|575</t>
  </si>
  <si>
    <t>17.5|575</t>
  </si>
  <si>
    <t>17|575</t>
  </si>
  <si>
    <t>16.5|575</t>
  </si>
  <si>
    <t>16|575</t>
  </si>
  <si>
    <t>15.5|575</t>
  </si>
  <si>
    <t>15|575</t>
  </si>
  <si>
    <t>14.5|575</t>
  </si>
  <si>
    <t>14|575</t>
  </si>
  <si>
    <t>13.5|575</t>
  </si>
  <si>
    <t>13|575</t>
  </si>
  <si>
    <t>12.5|575</t>
  </si>
  <si>
    <t>12|575</t>
  </si>
  <si>
    <t>11.5|575</t>
  </si>
  <si>
    <t>11|575</t>
  </si>
  <si>
    <t>10.5|575</t>
  </si>
  <si>
    <t>10|575</t>
  </si>
  <si>
    <t>20|550</t>
  </si>
  <si>
    <t>19.5|550</t>
  </si>
  <si>
    <t>19|550</t>
  </si>
  <si>
    <t>18.5|550</t>
  </si>
  <si>
    <t>18|550</t>
  </si>
  <si>
    <t>17.5|550</t>
  </si>
  <si>
    <t>17|550</t>
  </si>
  <si>
    <t>16.5|550</t>
  </si>
  <si>
    <t>16|550</t>
  </si>
  <si>
    <t>15.5|550</t>
  </si>
  <si>
    <t>15|550</t>
  </si>
  <si>
    <t>14.5|550</t>
  </si>
  <si>
    <t>14|550</t>
  </si>
  <si>
    <t>13.5|550</t>
  </si>
  <si>
    <t>13|550</t>
  </si>
  <si>
    <t>12.5|550</t>
  </si>
  <si>
    <t>12|550</t>
  </si>
  <si>
    <t>11.5|550</t>
  </si>
  <si>
    <t>11|550</t>
  </si>
  <si>
    <t>10.5|550</t>
  </si>
  <si>
    <t>10|550</t>
  </si>
  <si>
    <t>20|525</t>
  </si>
  <si>
    <t>19.5|525</t>
  </si>
  <si>
    <t>19|525</t>
  </si>
  <si>
    <t>18.5|525</t>
  </si>
  <si>
    <t>18|525</t>
  </si>
  <si>
    <t>17.5|525</t>
  </si>
  <si>
    <t>17|525</t>
  </si>
  <si>
    <t>16.5|525</t>
  </si>
  <si>
    <t>16|525</t>
  </si>
  <si>
    <t>15.5|525</t>
  </si>
  <si>
    <t>15|525</t>
  </si>
  <si>
    <t>14.5|525</t>
  </si>
  <si>
    <t>14|525</t>
  </si>
  <si>
    <t>13.5|525</t>
  </si>
  <si>
    <t>13|525</t>
  </si>
  <si>
    <t>12.5|525</t>
  </si>
  <si>
    <t>12|525</t>
  </si>
  <si>
    <t>11.5|525</t>
  </si>
  <si>
    <t>11|525</t>
  </si>
  <si>
    <t>10.5|525</t>
  </si>
  <si>
    <t>10|525</t>
  </si>
  <si>
    <t>20|500</t>
  </si>
  <si>
    <t>19.5|500</t>
  </si>
  <si>
    <t>19|500</t>
  </si>
  <si>
    <t>18.5|500</t>
  </si>
  <si>
    <t>18|500</t>
  </si>
  <si>
    <t>17.5|500</t>
  </si>
  <si>
    <t>17|500</t>
  </si>
  <si>
    <t>16.5|500</t>
  </si>
  <si>
    <t>16|500</t>
  </si>
  <si>
    <t>15.5|500</t>
  </si>
  <si>
    <t>15|500</t>
  </si>
  <si>
    <t>14.5|500</t>
  </si>
  <si>
    <t>14|500</t>
  </si>
  <si>
    <t>13.5|500</t>
  </si>
  <si>
    <t>13|500</t>
  </si>
  <si>
    <t>12.5|500</t>
  </si>
  <si>
    <t>12|500</t>
  </si>
  <si>
    <t>11.5|500</t>
  </si>
  <si>
    <t>11|500</t>
  </si>
  <si>
    <t>10.5|500</t>
  </si>
  <si>
    <t>10|500</t>
  </si>
  <si>
    <t>Matched</t>
  </si>
  <si>
    <t>20|475</t>
  </si>
  <si>
    <t>19.5|475</t>
  </si>
  <si>
    <t>19|475</t>
  </si>
  <si>
    <t>18.5|475</t>
  </si>
  <si>
    <t>18|475</t>
  </si>
  <si>
    <t>17.5|475</t>
  </si>
  <si>
    <t>17|475</t>
  </si>
  <si>
    <t>16.5|475</t>
  </si>
  <si>
    <t>16|475</t>
  </si>
  <si>
    <t>15.5|475</t>
  </si>
  <si>
    <t>15|475</t>
  </si>
  <si>
    <t>14.5|475</t>
  </si>
  <si>
    <t>14|475</t>
  </si>
  <si>
    <t>13.5|475</t>
  </si>
  <si>
    <t>13|475</t>
  </si>
  <si>
    <t>12.5|475</t>
  </si>
  <si>
    <t>12|475</t>
  </si>
  <si>
    <t>11.5|475</t>
  </si>
  <si>
    <t>11|475</t>
  </si>
  <si>
    <t>10.5|475</t>
  </si>
  <si>
    <t>10|475</t>
  </si>
  <si>
    <t>20|450</t>
  </si>
  <si>
    <t>19.5|450</t>
  </si>
  <si>
    <t>19|450</t>
  </si>
  <si>
    <t>18.5|450</t>
  </si>
  <si>
    <t>18|450</t>
  </si>
  <si>
    <t>17.5|450</t>
  </si>
  <si>
    <t>17|450</t>
  </si>
  <si>
    <t>16.5|450</t>
  </si>
  <si>
    <t>16|450</t>
  </si>
  <si>
    <t>15.5|450</t>
  </si>
  <si>
    <t>15|450</t>
  </si>
  <si>
    <t>14.5|450</t>
  </si>
  <si>
    <t>14|450</t>
  </si>
  <si>
    <t>13.5|450</t>
  </si>
  <si>
    <t>13|450</t>
  </si>
  <si>
    <t>12.5|450</t>
  </si>
  <si>
    <t>12|450</t>
  </si>
  <si>
    <t>11.5|450</t>
  </si>
  <si>
    <t>11|450</t>
  </si>
  <si>
    <t>10.5|450</t>
  </si>
  <si>
    <t>10|450</t>
  </si>
  <si>
    <t>20|425</t>
  </si>
  <si>
    <t>19.5|425</t>
  </si>
  <si>
    <t>19|425</t>
  </si>
  <si>
    <t>18.5|425</t>
  </si>
  <si>
    <t>18|425</t>
  </si>
  <si>
    <t>17.5|425</t>
  </si>
  <si>
    <t>17|425</t>
  </si>
  <si>
    <t>16.5|425</t>
  </si>
  <si>
    <t>16|425</t>
  </si>
  <si>
    <t>15.5|425</t>
  </si>
  <si>
    <t>15|425</t>
  </si>
  <si>
    <t>14.5|425</t>
  </si>
  <si>
    <t>14|425</t>
  </si>
  <si>
    <t>13.5|425</t>
  </si>
  <si>
    <t>13|425</t>
  </si>
  <si>
    <t>12.5|425</t>
  </si>
  <si>
    <t>12|425</t>
  </si>
  <si>
    <t>11.5|425</t>
  </si>
  <si>
    <t>11|425</t>
  </si>
  <si>
    <t>10.5|425</t>
  </si>
  <si>
    <t>10|425</t>
  </si>
  <si>
    <t>Slightly Speed Dominant</t>
  </si>
  <si>
    <t>20|400</t>
  </si>
  <si>
    <t>19.5|400</t>
  </si>
  <si>
    <t>19|400</t>
  </si>
  <si>
    <t>18.5|400</t>
  </si>
  <si>
    <t>18|400</t>
  </si>
  <si>
    <t>17.5|400</t>
  </si>
  <si>
    <t>17|400</t>
  </si>
  <si>
    <t>16.5|400</t>
  </si>
  <si>
    <t>16|400</t>
  </si>
  <si>
    <t>15.5|400</t>
  </si>
  <si>
    <t>15|400</t>
  </si>
  <si>
    <t>14.5|400</t>
  </si>
  <si>
    <t>14|400</t>
  </si>
  <si>
    <t>13.5|400</t>
  </si>
  <si>
    <t>13|400</t>
  </si>
  <si>
    <t>12.5|400</t>
  </si>
  <si>
    <t>12|400</t>
  </si>
  <si>
    <t>11.5|400</t>
  </si>
  <si>
    <t>11|400</t>
  </si>
  <si>
    <t>10.5|400</t>
  </si>
  <si>
    <t>10|400</t>
  </si>
  <si>
    <t>20|375</t>
  </si>
  <si>
    <t>19.5|375</t>
  </si>
  <si>
    <t>19|375</t>
  </si>
  <si>
    <t>18.5|375</t>
  </si>
  <si>
    <t>18|375</t>
  </si>
  <si>
    <t>17.5|375</t>
  </si>
  <si>
    <t>17|375</t>
  </si>
  <si>
    <t>16.5|375</t>
  </si>
  <si>
    <t>16|375</t>
  </si>
  <si>
    <t>15.5|375</t>
  </si>
  <si>
    <t>15|375</t>
  </si>
  <si>
    <t>14.5|375</t>
  </si>
  <si>
    <t>14|375</t>
  </si>
  <si>
    <t>13.5|375</t>
  </si>
  <si>
    <t>13|375</t>
  </si>
  <si>
    <t>12.5|375</t>
  </si>
  <si>
    <t>12|375</t>
  </si>
  <si>
    <t>11.5|375</t>
  </si>
  <si>
    <t>11|375</t>
  </si>
  <si>
    <t>10.5|375</t>
  </si>
  <si>
    <t>10|375</t>
  </si>
  <si>
    <t>20|350</t>
  </si>
  <si>
    <t>19.5|350</t>
  </si>
  <si>
    <t>19|350</t>
  </si>
  <si>
    <t>18.5|350</t>
  </si>
  <si>
    <t>18|350</t>
  </si>
  <si>
    <t>17.5|350</t>
  </si>
  <si>
    <t>17|350</t>
  </si>
  <si>
    <t>16.5|350</t>
  </si>
  <si>
    <t>16|350</t>
  </si>
  <si>
    <t>15.5|350</t>
  </si>
  <si>
    <t>15|350</t>
  </si>
  <si>
    <t>14.5|350</t>
  </si>
  <si>
    <t>14|350</t>
  </si>
  <si>
    <t>13.5|350</t>
  </si>
  <si>
    <t>13|350</t>
  </si>
  <si>
    <t>12.5|350</t>
  </si>
  <si>
    <t>12|350</t>
  </si>
  <si>
    <t>11.5|350</t>
  </si>
  <si>
    <t>11|350</t>
  </si>
  <si>
    <t>10.5|350</t>
  </si>
  <si>
    <t>10|350</t>
  </si>
  <si>
    <t>Very Speed Dominant</t>
  </si>
  <si>
    <t>20|325</t>
  </si>
  <si>
    <t>19.5|325</t>
  </si>
  <si>
    <t>19|325</t>
  </si>
  <si>
    <t>18.5|325</t>
  </si>
  <si>
    <t>18|325</t>
  </si>
  <si>
    <t>17.5|325</t>
  </si>
  <si>
    <t>17|325</t>
  </si>
  <si>
    <t>16.5|325</t>
  </si>
  <si>
    <t>16|325</t>
  </si>
  <si>
    <t>15.5|325</t>
  </si>
  <si>
    <t>15|325</t>
  </si>
  <si>
    <t>14.5|325</t>
  </si>
  <si>
    <t>14|325</t>
  </si>
  <si>
    <t>13.5|325</t>
  </si>
  <si>
    <t>13|325</t>
  </si>
  <si>
    <t>12.5|325</t>
  </si>
  <si>
    <t>12|325</t>
  </si>
  <si>
    <t>11.5|325</t>
  </si>
  <si>
    <t>11|325</t>
  </si>
  <si>
    <t>10.5|325</t>
  </si>
  <si>
    <t>10|325</t>
  </si>
  <si>
    <t>20|300</t>
  </si>
  <si>
    <t>19.5|300</t>
  </si>
  <si>
    <t>19|300</t>
  </si>
  <si>
    <t>18.5|300</t>
  </si>
  <si>
    <t>18|300</t>
  </si>
  <si>
    <t>17.5|300</t>
  </si>
  <si>
    <t>17|300</t>
  </si>
  <si>
    <t>16.5|300</t>
  </si>
  <si>
    <t>16|300</t>
  </si>
  <si>
    <t>15.5|300</t>
  </si>
  <si>
    <t>15|300</t>
  </si>
  <si>
    <t>14.5|300</t>
  </si>
  <si>
    <t>14|300</t>
  </si>
  <si>
    <t>13.5|300</t>
  </si>
  <si>
    <t>13|300</t>
  </si>
  <si>
    <t>12.5|300</t>
  </si>
  <si>
    <t>12|300</t>
  </si>
  <si>
    <t>11.5|300</t>
  </si>
  <si>
    <t>11|300</t>
  </si>
  <si>
    <t>10.5|300</t>
  </si>
  <si>
    <t>10|300</t>
  </si>
  <si>
    <t>20|275</t>
  </si>
  <si>
    <t>19.5|275</t>
  </si>
  <si>
    <t>19|275</t>
  </si>
  <si>
    <t>18.5|275</t>
  </si>
  <si>
    <t>18|275</t>
  </si>
  <si>
    <t>17.5|275</t>
  </si>
  <si>
    <t>17|275</t>
  </si>
  <si>
    <t>16.5|275</t>
  </si>
  <si>
    <t>16|275</t>
  </si>
  <si>
    <t>15.5|275</t>
  </si>
  <si>
    <t>15|275</t>
  </si>
  <si>
    <t>14.5|275</t>
  </si>
  <si>
    <t>14|275</t>
  </si>
  <si>
    <t>13.5|275</t>
  </si>
  <si>
    <t>13|275</t>
  </si>
  <si>
    <t>12.5|275</t>
  </si>
  <si>
    <t>12|275</t>
  </si>
  <si>
    <t>11.5|275</t>
  </si>
  <si>
    <t>11|275</t>
  </si>
  <si>
    <t>10.5|275</t>
  </si>
  <si>
    <t>10|275</t>
  </si>
  <si>
    <t>Extremely Speed Dominant</t>
  </si>
  <si>
    <t>20|250</t>
  </si>
  <si>
    <t>19.5|250</t>
  </si>
  <si>
    <t>19|250</t>
  </si>
  <si>
    <t>18.5|250</t>
  </si>
  <si>
    <t>18|250</t>
  </si>
  <si>
    <t>17.5|250</t>
  </si>
  <si>
    <t>17|250</t>
  </si>
  <si>
    <t>16.5|250</t>
  </si>
  <si>
    <t>16|250</t>
  </si>
  <si>
    <t>15.5|250</t>
  </si>
  <si>
    <t>15|250</t>
  </si>
  <si>
    <t>14.5|250</t>
  </si>
  <si>
    <t>14|250</t>
  </si>
  <si>
    <t>13.5|250</t>
  </si>
  <si>
    <t>13|250</t>
  </si>
  <si>
    <t>12.5|250</t>
  </si>
  <si>
    <t>12|250</t>
  </si>
  <si>
    <t>11.5|250</t>
  </si>
  <si>
    <t>11|250</t>
  </si>
  <si>
    <t>10.5|250</t>
  </si>
  <si>
    <t>10|250</t>
  </si>
  <si>
    <t>20|225</t>
  </si>
  <si>
    <t>19.5|225</t>
  </si>
  <si>
    <t>19|225</t>
  </si>
  <si>
    <t>18.5|225</t>
  </si>
  <si>
    <t>18|225</t>
  </si>
  <si>
    <t>17.5|225</t>
  </si>
  <si>
    <t>17|225</t>
  </si>
  <si>
    <t>16.5|225</t>
  </si>
  <si>
    <t>16|225</t>
  </si>
  <si>
    <t>15.5|225</t>
  </si>
  <si>
    <t>15|225</t>
  </si>
  <si>
    <t>14.5|225</t>
  </si>
  <si>
    <t>14|225</t>
  </si>
  <si>
    <t>13.5|225</t>
  </si>
  <si>
    <t>13|225</t>
  </si>
  <si>
    <t>12.5|225</t>
  </si>
  <si>
    <t>12|225</t>
  </si>
  <si>
    <t>11.5|225</t>
  </si>
  <si>
    <t>11|225</t>
  </si>
  <si>
    <t>10.5|225</t>
  </si>
  <si>
    <t>10|225</t>
  </si>
  <si>
    <t>20|200</t>
  </si>
  <si>
    <t>19.5|200</t>
  </si>
  <si>
    <t>19|200</t>
  </si>
  <si>
    <t>18.5|200</t>
  </si>
  <si>
    <t>18|200</t>
  </si>
  <si>
    <t>17.5|200</t>
  </si>
  <si>
    <t>17|200</t>
  </si>
  <si>
    <t>16.5|200</t>
  </si>
  <si>
    <t>16|200</t>
  </si>
  <si>
    <t>15.5|200</t>
  </si>
  <si>
    <t>15|200</t>
  </si>
  <si>
    <t>14.5|200</t>
  </si>
  <si>
    <t>14|200</t>
  </si>
  <si>
    <t>13.5|200</t>
  </si>
  <si>
    <t>13|200</t>
  </si>
  <si>
    <t>12.5|200</t>
  </si>
  <si>
    <t>12|200</t>
  </si>
  <si>
    <t>11.5|200</t>
  </si>
  <si>
    <t>11|200</t>
  </si>
  <si>
    <t>10.5|200</t>
  </si>
  <si>
    <t>10|200</t>
  </si>
  <si>
    <t>20|175</t>
  </si>
  <si>
    <t>19.5|175</t>
  </si>
  <si>
    <t>19|175</t>
  </si>
  <si>
    <t>18.5|175</t>
  </si>
  <si>
    <t>18|175</t>
  </si>
  <si>
    <t>17.5|175</t>
  </si>
  <si>
    <t>17|175</t>
  </si>
  <si>
    <t>16.5|175</t>
  </si>
  <si>
    <t>16|175</t>
  </si>
  <si>
    <t>15.5|175</t>
  </si>
  <si>
    <t>15|175</t>
  </si>
  <si>
    <t>14.5|175</t>
  </si>
  <si>
    <t>14|175</t>
  </si>
  <si>
    <t>13.5|175</t>
  </si>
  <si>
    <t>13|175</t>
  </si>
  <si>
    <t>12.5|175</t>
  </si>
  <si>
    <t>12|175</t>
  </si>
  <si>
    <t>11.5|175</t>
  </si>
  <si>
    <t>11|175</t>
  </si>
  <si>
    <t>10.5|175</t>
  </si>
  <si>
    <t>10|175</t>
  </si>
  <si>
    <t>20|150</t>
  </si>
  <si>
    <t>19.5|150</t>
  </si>
  <si>
    <t>19|150</t>
  </si>
  <si>
    <t>18.5|150</t>
  </si>
  <si>
    <t>18|150</t>
  </si>
  <si>
    <t>17.5|150</t>
  </si>
  <si>
    <t>17|150</t>
  </si>
  <si>
    <t>16.5|150</t>
  </si>
  <si>
    <t>16|150</t>
  </si>
  <si>
    <t>15.5|150</t>
  </si>
  <si>
    <t>15|150</t>
  </si>
  <si>
    <t>14.5|150</t>
  </si>
  <si>
    <t>14|150</t>
  </si>
  <si>
    <t>13.5|150</t>
  </si>
  <si>
    <t>13|150</t>
  </si>
  <si>
    <t>12.5|150</t>
  </si>
  <si>
    <t>12|150</t>
  </si>
  <si>
    <t>11.5|150</t>
  </si>
  <si>
    <t>Extremely High</t>
  </si>
  <si>
    <t>11|150</t>
  </si>
  <si>
    <t>Very High</t>
  </si>
  <si>
    <t>10.5|150</t>
  </si>
  <si>
    <t>Slightly High</t>
  </si>
  <si>
    <t>10|150</t>
  </si>
  <si>
    <t>20|125</t>
  </si>
  <si>
    <t>Slightly Low</t>
  </si>
  <si>
    <t>19.5|125</t>
  </si>
  <si>
    <t>Very Low</t>
  </si>
  <si>
    <t>19|125</t>
  </si>
  <si>
    <t>Extremely Low</t>
  </si>
  <si>
    <t>18.5|125</t>
  </si>
  <si>
    <t>18|125</t>
  </si>
  <si>
    <t>17.5|125</t>
  </si>
  <si>
    <t>17|125</t>
  </si>
  <si>
    <t>16.5|125</t>
  </si>
  <si>
    <t>16|125</t>
  </si>
  <si>
    <t>In Between</t>
  </si>
  <si>
    <t>15.5|125</t>
  </si>
  <si>
    <t>15|125</t>
  </si>
  <si>
    <t>14.5|125</t>
  </si>
  <si>
    <t>14|125</t>
  </si>
  <si>
    <t>13.5|125</t>
  </si>
  <si>
    <t>13|125</t>
  </si>
  <si>
    <t>12.5|125</t>
  </si>
  <si>
    <t>12|125</t>
  </si>
  <si>
    <t>11.5|125</t>
  </si>
  <si>
    <t>11|125</t>
  </si>
  <si>
    <t>10.5|125</t>
  </si>
  <si>
    <t>10|125</t>
  </si>
  <si>
    <t>Ball Speed/Rev Rate</t>
  </si>
  <si>
    <t>18|100</t>
  </si>
  <si>
    <t>17.5|100</t>
  </si>
  <si>
    <t>17|100</t>
  </si>
  <si>
    <t>16.5|100</t>
  </si>
  <si>
    <t>Tilt</t>
  </si>
  <si>
    <t>16|100</t>
  </si>
  <si>
    <t>Rotation</t>
  </si>
  <si>
    <t>15.5|100</t>
  </si>
  <si>
    <t>Speed/Rev</t>
  </si>
  <si>
    <t>15|100</t>
  </si>
  <si>
    <t>14.5|100</t>
  </si>
  <si>
    <t>14|100</t>
  </si>
  <si>
    <t>13.5|100</t>
  </si>
  <si>
    <t>13|100</t>
  </si>
  <si>
    <t>12.5|100</t>
  </si>
  <si>
    <t>12|100</t>
  </si>
  <si>
    <t>11.5|100</t>
  </si>
  <si>
    <t>11|100</t>
  </si>
  <si>
    <t>10.5|100</t>
  </si>
  <si>
    <t>10|100</t>
  </si>
  <si>
    <t>Speed/Rev Combinations</t>
  </si>
  <si>
    <t>Axis Tilt Category</t>
  </si>
  <si>
    <t>Axis Tilt Options</t>
  </si>
  <si>
    <t>Axis Rotation Category</t>
  </si>
  <si>
    <t>Axis Rotation Options</t>
  </si>
  <si>
    <t>Rev Rate Options</t>
  </si>
  <si>
    <t>Ball Speed Options</t>
  </si>
  <si>
    <t>BOWLER STATISTICS</t>
  </si>
  <si>
    <t>DISCLAIMER</t>
  </si>
  <si>
    <t>BALANCE HOLE LAYOUT TOTAL CALCULATIONS</t>
  </si>
  <si>
    <t>CONVERTED LAYOUT TOTAL CALCULATIONS</t>
  </si>
  <si>
    <t>Calculation Multipliers</t>
  </si>
  <si>
    <t>Low RG Pin-to-PAP Calculation</t>
  </si>
  <si>
    <t>High RG Pin-to-PAP Calculation</t>
  </si>
  <si>
    <t>Low RG PSA-to-PAP Calculation</t>
  </si>
  <si>
    <t>High RG PSA-to-PAP Calculation</t>
  </si>
  <si>
    <t>Pin-to-PAP Values</t>
  </si>
  <si>
    <t>PSA-to-PAP Values</t>
  </si>
  <si>
    <t>Pin Buffer Values</t>
  </si>
  <si>
    <t>Balance Hole Distance Pin Values</t>
  </si>
  <si>
    <t>Balance Hole Distance PSA Values</t>
  </si>
  <si>
    <t>Hole Depth Display</t>
  </si>
  <si>
    <t>Hole Size Display</t>
  </si>
  <si>
    <t>Hole Value Calculation</t>
  </si>
  <si>
    <t>PI Value</t>
  </si>
  <si>
    <t>Low RG/High RG Converted Pin-to-PAP Calculation</t>
  </si>
  <si>
    <t>Low RG/High RG Converted PSA-to-PAP Calculation</t>
  </si>
  <si>
    <t>Corrected for 6.75" Rule</t>
  </si>
  <si>
    <t>Converted PSA-To-PAP Distance</t>
  </si>
  <si>
    <t>Converted Pin-To-PAP Distance</t>
  </si>
  <si>
    <t>Pin Buffer Calculation</t>
  </si>
  <si>
    <t>Corrected for Pin-to-PAP Maximum</t>
  </si>
  <si>
    <t>Bowler Style Calculations</t>
  </si>
  <si>
    <t>Ball Speed/Rev Rate Ratios</t>
  </si>
  <si>
    <t>Axis Rotation Ratios</t>
  </si>
  <si>
    <t>Axis Tilt Ratios</t>
  </si>
  <si>
    <t>Ball Speeds</t>
  </si>
  <si>
    <t>Rev Rates</t>
  </si>
  <si>
    <t>Axis Rotation Classification</t>
  </si>
  <si>
    <t>Axis Tilt Classification</t>
  </si>
  <si>
    <t>VLS Layout Measurements</t>
  </si>
  <si>
    <t>Rough Converted Layout Measurements</t>
  </si>
  <si>
    <t>Bowler Style Conversion Ratios</t>
  </si>
  <si>
    <t>Final Non-Rounded Display Calculations</t>
  </si>
  <si>
    <t>Rounded Final Display Calculations</t>
  </si>
  <si>
    <t>Final Display Measurements</t>
  </si>
  <si>
    <t>Display Measurements</t>
  </si>
  <si>
    <t>Balance Hole Depth</t>
  </si>
  <si>
    <t>Balance Hole Size</t>
  </si>
  <si>
    <t>Pin-To-Balance Hole</t>
  </si>
  <si>
    <t>PSA-To-Balance Hole</t>
  </si>
  <si>
    <t>Slighly High</t>
  </si>
  <si>
    <t>Rev Dominant</t>
  </si>
  <si>
    <t>Speed Dominant</t>
  </si>
  <si>
    <t>22.5|100</t>
  </si>
  <si>
    <t>Max Speed Dominant</t>
  </si>
  <si>
    <t>23|100</t>
  </si>
  <si>
    <t>23.5|100</t>
  </si>
  <si>
    <t>24|100</t>
  </si>
  <si>
    <t>24.5|100</t>
  </si>
  <si>
    <t>25|100</t>
  </si>
  <si>
    <t>20.5|125</t>
  </si>
  <si>
    <t>21|125</t>
  </si>
  <si>
    <t>21.5|125</t>
  </si>
  <si>
    <t>22|125</t>
  </si>
  <si>
    <t>22.5|125</t>
  </si>
  <si>
    <t>23|125</t>
  </si>
  <si>
    <t>23.5|125</t>
  </si>
  <si>
    <t>24|125</t>
  </si>
  <si>
    <t>24.5|125</t>
  </si>
  <si>
    <t>25|125</t>
  </si>
  <si>
    <t>20.5|150</t>
  </si>
  <si>
    <t>21|150</t>
  </si>
  <si>
    <t>21.5|150</t>
  </si>
  <si>
    <t>22|150</t>
  </si>
  <si>
    <t>22.5|150</t>
  </si>
  <si>
    <t>23|150</t>
  </si>
  <si>
    <t>23.5|150</t>
  </si>
  <si>
    <t>24|150</t>
  </si>
  <si>
    <t>24.5|150</t>
  </si>
  <si>
    <t>25|150</t>
  </si>
  <si>
    <t>20.5|175</t>
  </si>
  <si>
    <t>21|175</t>
  </si>
  <si>
    <t>21.5|175</t>
  </si>
  <si>
    <t>22|175</t>
  </si>
  <si>
    <t>22.5|175</t>
  </si>
  <si>
    <t>23|175</t>
  </si>
  <si>
    <t>23.5|175</t>
  </si>
  <si>
    <t>24|175</t>
  </si>
  <si>
    <t>24.5|175</t>
  </si>
  <si>
    <t>25|175</t>
  </si>
  <si>
    <t>20.5|200</t>
  </si>
  <si>
    <t>21|200</t>
  </si>
  <si>
    <t>21.5|200</t>
  </si>
  <si>
    <t>22|200</t>
  </si>
  <si>
    <t>22.5|200</t>
  </si>
  <si>
    <t>23|200</t>
  </si>
  <si>
    <t>23.5|200</t>
  </si>
  <si>
    <t>24|200</t>
  </si>
  <si>
    <t>24.5|200</t>
  </si>
  <si>
    <t>25|200</t>
  </si>
  <si>
    <t>20.5|225</t>
  </si>
  <si>
    <t>21|225</t>
  </si>
  <si>
    <t>21.5|225</t>
  </si>
  <si>
    <t>22|225</t>
  </si>
  <si>
    <t>22.5|225</t>
  </si>
  <si>
    <t>23|225</t>
  </si>
  <si>
    <t>23.5|225</t>
  </si>
  <si>
    <t>24|225</t>
  </si>
  <si>
    <t>24.5|225</t>
  </si>
  <si>
    <t>25|225</t>
  </si>
  <si>
    <t>20.5|250</t>
  </si>
  <si>
    <t>21|250</t>
  </si>
  <si>
    <t>21.5|250</t>
  </si>
  <si>
    <t>22|250</t>
  </si>
  <si>
    <t>22.5|250</t>
  </si>
  <si>
    <t>23|250</t>
  </si>
  <si>
    <t>23.5|250</t>
  </si>
  <si>
    <t>24|250</t>
  </si>
  <si>
    <t>24.5|250</t>
  </si>
  <si>
    <t>25|250</t>
  </si>
  <si>
    <t>Max Rev Dominant</t>
  </si>
  <si>
    <t>20.5|275</t>
  </si>
  <si>
    <t>21|275</t>
  </si>
  <si>
    <t>21.5|275</t>
  </si>
  <si>
    <t>22|275</t>
  </si>
  <si>
    <t>22.5|275</t>
  </si>
  <si>
    <t>23|275</t>
  </si>
  <si>
    <t>23.5|275</t>
  </si>
  <si>
    <t>24|275</t>
  </si>
  <si>
    <t>24.5|275</t>
  </si>
  <si>
    <t>25|275</t>
  </si>
  <si>
    <t>20.5|300</t>
  </si>
  <si>
    <t>21|300</t>
  </si>
  <si>
    <t>21.5|300</t>
  </si>
  <si>
    <t>22|300</t>
  </si>
  <si>
    <t>22.5|300</t>
  </si>
  <si>
    <t>23|300</t>
  </si>
  <si>
    <t>23.5|300</t>
  </si>
  <si>
    <t>24|300</t>
  </si>
  <si>
    <t>24.5|300</t>
  </si>
  <si>
    <t>25|300</t>
  </si>
  <si>
    <t>20.5|325</t>
  </si>
  <si>
    <t>21|325</t>
  </si>
  <si>
    <t>21.5|325</t>
  </si>
  <si>
    <t>22|325</t>
  </si>
  <si>
    <t>22.5|325</t>
  </si>
  <si>
    <t>23|325</t>
  </si>
  <si>
    <t>23.5|325</t>
  </si>
  <si>
    <t>24|325</t>
  </si>
  <si>
    <t>24.5|325</t>
  </si>
  <si>
    <t>25|325</t>
  </si>
  <si>
    <t>20.5|350</t>
  </si>
  <si>
    <t>21|350</t>
  </si>
  <si>
    <t>21.5|350</t>
  </si>
  <si>
    <t>22|350</t>
  </si>
  <si>
    <t>22.5|350</t>
  </si>
  <si>
    <t>23|350</t>
  </si>
  <si>
    <t>23.5|350</t>
  </si>
  <si>
    <t>24|350</t>
  </si>
  <si>
    <t>24.5|350</t>
  </si>
  <si>
    <t>25|350</t>
  </si>
  <si>
    <t>20.5|375</t>
  </si>
  <si>
    <t>21|375</t>
  </si>
  <si>
    <t>21.5|375</t>
  </si>
  <si>
    <t>22|375</t>
  </si>
  <si>
    <t>22.5|375</t>
  </si>
  <si>
    <t>23|375</t>
  </si>
  <si>
    <t>23.5|375</t>
  </si>
  <si>
    <t>24|375</t>
  </si>
  <si>
    <t>24.5|375</t>
  </si>
  <si>
    <t>25|375</t>
  </si>
  <si>
    <t>20.5|400</t>
  </si>
  <si>
    <t>21|400</t>
  </si>
  <si>
    <t>21.5|400</t>
  </si>
  <si>
    <t>22|400</t>
  </si>
  <si>
    <t>22.5|400</t>
  </si>
  <si>
    <t>23|400</t>
  </si>
  <si>
    <t>23.5|400</t>
  </si>
  <si>
    <t>24|400</t>
  </si>
  <si>
    <t>24.5|400</t>
  </si>
  <si>
    <t>25|400</t>
  </si>
  <si>
    <t>20.5|425</t>
  </si>
  <si>
    <t>21|425</t>
  </si>
  <si>
    <t>21.5|425</t>
  </si>
  <si>
    <t>22|425</t>
  </si>
  <si>
    <t>22.5|425</t>
  </si>
  <si>
    <t>23|425</t>
  </si>
  <si>
    <t>23.5|425</t>
  </si>
  <si>
    <t>24|425</t>
  </si>
  <si>
    <t>24.5|425</t>
  </si>
  <si>
    <t>25|425</t>
  </si>
  <si>
    <t>20.5|450</t>
  </si>
  <si>
    <t>21|450</t>
  </si>
  <si>
    <t>21.5|450</t>
  </si>
  <si>
    <t>22|450</t>
  </si>
  <si>
    <t>22.5|450</t>
  </si>
  <si>
    <t>23|450</t>
  </si>
  <si>
    <t>23.5|450</t>
  </si>
  <si>
    <t>24|450</t>
  </si>
  <si>
    <t>24.5|450</t>
  </si>
  <si>
    <t>25|450</t>
  </si>
  <si>
    <t>20.5|475</t>
  </si>
  <si>
    <t>21|475</t>
  </si>
  <si>
    <t>21.5|475</t>
  </si>
  <si>
    <t>22|475</t>
  </si>
  <si>
    <t>22.5|475</t>
  </si>
  <si>
    <t>23|475</t>
  </si>
  <si>
    <t>23.5|475</t>
  </si>
  <si>
    <t>24|475</t>
  </si>
  <si>
    <t>24.5|475</t>
  </si>
  <si>
    <t>25|475</t>
  </si>
  <si>
    <t>20.5|500</t>
  </si>
  <si>
    <t>21|500</t>
  </si>
  <si>
    <t>21.5|500</t>
  </si>
  <si>
    <t>22|500</t>
  </si>
  <si>
    <t>22.5|500</t>
  </si>
  <si>
    <t>23|500</t>
  </si>
  <si>
    <t>23.5|500</t>
  </si>
  <si>
    <t>24|500</t>
  </si>
  <si>
    <t>24.5|500</t>
  </si>
  <si>
    <t>25|500</t>
  </si>
  <si>
    <t>20.5|525</t>
  </si>
  <si>
    <t>21|525</t>
  </si>
  <si>
    <t>21.5|525</t>
  </si>
  <si>
    <t>22|525</t>
  </si>
  <si>
    <t>22.5|525</t>
  </si>
  <si>
    <t>23|525</t>
  </si>
  <si>
    <t>23.5|525</t>
  </si>
  <si>
    <t>24|525</t>
  </si>
  <si>
    <t>24.5|525</t>
  </si>
  <si>
    <t>25|525</t>
  </si>
  <si>
    <t>20.5|550</t>
  </si>
  <si>
    <t>21|550</t>
  </si>
  <si>
    <t>21.5|550</t>
  </si>
  <si>
    <t>22|550</t>
  </si>
  <si>
    <t>22.5|550</t>
  </si>
  <si>
    <t>23|550</t>
  </si>
  <si>
    <t>23.5|550</t>
  </si>
  <si>
    <t>24|550</t>
  </si>
  <si>
    <t>24.5|550</t>
  </si>
  <si>
    <t>25|550</t>
  </si>
  <si>
    <t>20.5|575</t>
  </si>
  <si>
    <t>21|575</t>
  </si>
  <si>
    <t>21.5|575</t>
  </si>
  <si>
    <t>22|575</t>
  </si>
  <si>
    <t>22.5|575</t>
  </si>
  <si>
    <t>23|575</t>
  </si>
  <si>
    <t>23.5|575</t>
  </si>
  <si>
    <t>24|575</t>
  </si>
  <si>
    <t>24.5|575</t>
  </si>
  <si>
    <t>25|575</t>
  </si>
  <si>
    <t>20.5|600</t>
  </si>
  <si>
    <t>21|600</t>
  </si>
  <si>
    <t>21.5|600</t>
  </si>
  <si>
    <t>22|600</t>
  </si>
  <si>
    <t>22.5|600</t>
  </si>
  <si>
    <t>23|600</t>
  </si>
  <si>
    <t>23.5|600</t>
  </si>
  <si>
    <t>24|600</t>
  </si>
  <si>
    <t>24.5|600</t>
  </si>
  <si>
    <t>25|600</t>
  </si>
  <si>
    <t>Category</t>
  </si>
  <si>
    <t>Speed/Rev Classification</t>
  </si>
  <si>
    <t>Ball Speed</t>
  </si>
  <si>
    <t>Rev Rate</t>
  </si>
  <si>
    <t>Axis Tilt</t>
  </si>
  <si>
    <t>Axis Rotation</t>
  </si>
  <si>
    <t>The "Pin-To-Balance Hole" and "PSA-To-Balance Hole" distances must add up to a minimum of 6.75" in a VLS layout.</t>
  </si>
  <si>
    <t>The "Pin Buffer" distance cannot exceed the "Pin-To-PAP" distance in a VLS layout.</t>
  </si>
  <si>
    <t>The user-inputted variable for "Rev Rate" can result in tracking issues with the Converted VLS Layout's Pin-To-PAP distance. Please evaluate with a pro shop professional prior to drilling.</t>
  </si>
  <si>
    <t>The user-inputted variable for "Axis Tilt" can result in tracking issues with the Converted VLS Layout's Pin Buffer distance. Please evaluate with a pro shop professional prior to drilling.</t>
  </si>
  <si>
    <t>The Converted VLS Layout may need to be adjusted by a pro shop profesional to keep static weights within USBC tolerances depending on the Pin-To-CG distance and top weight of the bowling ball.</t>
  </si>
  <si>
    <t>Warning messages will prompt here if any data is entered that can potentially cause tracking issues. Evaluate with a pro shop professional prior to drilling.</t>
  </si>
  <si>
    <t>Is Distance &lt; 6.75"?</t>
  </si>
  <si>
    <t>Message</t>
  </si>
  <si>
    <t>Is PB &gt; PTP?</t>
  </si>
  <si>
    <t>is Distance &lt; 6.75"?</t>
  </si>
  <si>
    <t>Is Pin 2.5-4.5?</t>
  </si>
  <si>
    <t>Total Logic</t>
  </si>
  <si>
    <t>Axis Tilt &lt;= 6 Degrees?</t>
  </si>
  <si>
    <t>Rev &gt;= 350</t>
  </si>
  <si>
    <t>Pin Buffer &gt; 75%</t>
  </si>
  <si>
    <t>PSA &lt; 2.75"?</t>
  </si>
  <si>
    <t>Distance &lt; 8"?</t>
  </si>
  <si>
    <t>Warning messages will prompt here if any invalid data is entered.</t>
  </si>
  <si>
    <t>The "Pin-To-PAP" and "PSA-To-PAP" distances must add up to a minimum of 6.75" in a VLS layout.</t>
  </si>
  <si>
    <t>Please resolve the user-inputted errors above for a recommended layout.</t>
  </si>
  <si>
    <t>STORM LAYOUT ADAPTER™</t>
  </si>
  <si>
    <t>The Storm Layout Adapter™ has been designed to give a recommended layout based on a number of user-inputted variables. It is subject to the accuracy of the information entered into this form.  Please see the disclaimer tab for full details before using.</t>
  </si>
  <si>
    <t>Click on the Link Below to Start Instructional Video</t>
  </si>
  <si>
    <t>HOW TO USE THE STORM LAYOUT ADAPTER™</t>
  </si>
  <si>
    <t>USER INPUTTED ERRORS</t>
  </si>
  <si>
    <t>CONVERTED LAYOUT WARNING</t>
  </si>
  <si>
    <t>The Storm Layout Adapter™ was designed to give recommendations based on several layout variables inputted by the user. However, due to the uniqueness of every bowler’s release and the environment they are bowling in, the system is not foolproof. These layouts are merely a starting point and should be adjusted as needed, especially if the bowler has a unique release that is prone to tracking issues. In such case, it is the responsibility of the ball driller, before drilling any holes, to look for and make any corrections, as necessary, to avoid tracking issues. The system was designed as an aid for pro shop professionals, but does not take away the merits or responsibilities of said drilling professionals to ensure the highest quality, performance, and reaction for their customers.</t>
  </si>
  <si>
    <t>Furthermore, the system is based on a series of equations and rules gained thorough testing, research, and third-party verification. The accuracy of the system is subject to accurately identifying the listed variables. The system does not take into account static weights limits.</t>
  </si>
  <si>
    <t xml:space="preserve"> It is the ultimate responsibility of the pro shop to adjust, as necessary, to avoid any tracking issues caused by the converted layout choice. The pro shop must also check for static compliance with current USBC rules. Storm Products will not be held liable for aforementioned tracking issues, performance issues, static weight issues, or any alleged damages caused by the use of this system as it is only a recommendation and cannot outperform, out-think, or replace the need of a professional ball driller.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</si>
</sst>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4" x14ac:knownFonts="1">
    <font>
      <sz val="11"/>
      <color theme="1"/>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22"/>
      <color theme="1"/>
      <name val="Calibri"/>
      <family val="2"/>
      <scheme val="minor"/>
    </font>
    <font>
      <b/>
      <u/>
      <sz val="22"/>
      <color theme="1"/>
      <name val="Calibri"/>
      <family val="2"/>
      <scheme val="minor"/>
    </font>
    <font>
      <i/>
      <sz val="22"/>
      <color theme="1"/>
      <name val="Calibri"/>
      <family val="2"/>
      <scheme val="minor"/>
    </font>
    <font>
      <sz val="9"/>
      <color theme="1"/>
      <name val="Calibri"/>
      <family val="2"/>
      <scheme val="minor"/>
    </font>
    <font>
      <i/>
      <u/>
      <sz val="22"/>
      <color theme="1"/>
      <name val="Calibri"/>
      <family val="2"/>
      <scheme val="minor"/>
    </font>
    <font>
      <b/>
      <u/>
      <sz val="20"/>
      <color theme="1"/>
      <name val="Calibri"/>
      <family val="2"/>
      <scheme val="minor"/>
    </font>
    <font>
      <i/>
      <sz val="20"/>
      <color theme="1"/>
      <name val="Calibri"/>
      <family val="2"/>
      <scheme val="minor"/>
    </font>
    <font>
      <b/>
      <i/>
      <u/>
      <sz val="20"/>
      <color theme="1"/>
      <name val="Calibri"/>
      <family val="2"/>
      <scheme val="minor"/>
    </font>
    <font>
      <sz val="10"/>
      <color theme="1"/>
      <name val="Calibri"/>
      <family val="2"/>
      <scheme val="minor"/>
    </font>
    <font>
      <u/>
      <sz val="11"/>
      <color theme="10"/>
      <name val="Calibri"/>
      <family val="2"/>
      <scheme val="minor"/>
    </font>
    <font>
      <sz val="16"/>
      <name val="Calibri"/>
      <family val="2"/>
      <scheme val="minor"/>
    </font>
    <font>
      <sz val="11"/>
      <color theme="1"/>
      <name val="Calibri"/>
      <family val="2"/>
      <scheme val="minor"/>
    </font>
    <font>
      <b/>
      <sz val="20"/>
      <color theme="1"/>
      <name val="Calibri"/>
      <family val="2"/>
      <scheme val="minor"/>
    </font>
    <font>
      <b/>
      <sz val="14"/>
      <color theme="1"/>
      <name val="Calibri"/>
      <family val="2"/>
      <scheme val="minor"/>
    </font>
    <font>
      <u/>
      <sz val="14"/>
      <color theme="10"/>
      <name val="Calibri"/>
      <family val="2"/>
      <scheme val="minor"/>
    </font>
    <font>
      <b/>
      <u/>
      <sz val="36"/>
      <color theme="1"/>
      <name val="Calibri"/>
      <family val="2"/>
      <scheme val="minor"/>
    </font>
    <font>
      <sz val="11"/>
      <color theme="0"/>
      <name val="Calibri"/>
      <family val="2"/>
      <scheme val="minor"/>
    </font>
    <font>
      <b/>
      <i/>
      <u/>
      <sz val="20"/>
      <color theme="0"/>
      <name val="Calibri"/>
      <family val="2"/>
      <scheme val="minor"/>
    </font>
    <font>
      <sz val="14"/>
      <color theme="0"/>
      <name val="Calibri"/>
      <family val="2"/>
      <scheme val="minor"/>
    </font>
    <font>
      <sz val="12"/>
      <color theme="0"/>
      <name val="Calibri"/>
      <family val="2"/>
      <scheme val="minor"/>
    </font>
  </fonts>
  <fills count="3">
    <fill>
      <patternFill patternType="none"/>
    </fill>
    <fill>
      <patternFill patternType="gray125"/>
    </fill>
    <fill>
      <patternFill patternType="solid">
        <fgColor theme="0"/>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3">
    <xf numFmtId="0" fontId="0" fillId="0" borderId="0"/>
    <xf numFmtId="0" fontId="13" fillId="0" borderId="0" applyNumberFormat="0" applyFill="0" applyBorder="0" applyAlignment="0" applyProtection="0"/>
    <xf numFmtId="9" fontId="15" fillId="0" borderId="0" applyFont="0" applyFill="0" applyBorder="0" applyAlignment="0" applyProtection="0"/>
  </cellStyleXfs>
  <cellXfs count="127">
    <xf numFmtId="0" fontId="0" fillId="0" borderId="0" xfId="0"/>
    <xf numFmtId="0" fontId="0" fillId="2" borderId="0" xfId="0" applyFill="1" applyProtection="1"/>
    <xf numFmtId="0" fontId="8" fillId="2" borderId="0" xfId="0" applyFont="1" applyFill="1" applyBorder="1" applyAlignment="1" applyProtection="1"/>
    <xf numFmtId="0" fontId="6" fillId="2" borderId="0" xfId="0" applyFont="1" applyFill="1" applyBorder="1" applyAlignment="1" applyProtection="1">
      <alignment horizontal="center"/>
    </xf>
    <xf numFmtId="0" fontId="4" fillId="2" borderId="0" xfId="0" applyFont="1" applyFill="1" applyAlignment="1" applyProtection="1">
      <alignment horizontal="center"/>
    </xf>
    <xf numFmtId="0" fontId="0" fillId="2" borderId="0" xfId="0" applyFill="1" applyBorder="1" applyProtection="1"/>
    <xf numFmtId="0" fontId="0" fillId="2" borderId="0" xfId="0" applyFill="1" applyBorder="1" applyAlignment="1" applyProtection="1"/>
    <xf numFmtId="0" fontId="10" fillId="2" borderId="0" xfId="0" applyFont="1" applyFill="1" applyBorder="1" applyAlignment="1" applyProtection="1">
      <alignment horizontal="center"/>
    </xf>
    <xf numFmtId="0" fontId="3" fillId="2" borderId="0" xfId="0" applyFont="1" applyFill="1" applyBorder="1" applyAlignment="1" applyProtection="1"/>
    <xf numFmtId="0" fontId="6" fillId="2" borderId="5" xfId="0" applyFont="1" applyFill="1" applyBorder="1" applyAlignment="1" applyProtection="1">
      <alignment horizontal="center"/>
    </xf>
    <xf numFmtId="0" fontId="0" fillId="2" borderId="4" xfId="0" applyFill="1" applyBorder="1" applyProtection="1"/>
    <xf numFmtId="164" fontId="0" fillId="2" borderId="0" xfId="0" applyNumberFormat="1" applyFill="1" applyBorder="1" applyProtection="1"/>
    <xf numFmtId="0" fontId="0" fillId="2" borderId="5" xfId="0" applyFill="1" applyBorder="1" applyProtection="1"/>
    <xf numFmtId="0" fontId="3" fillId="2" borderId="0" xfId="0" applyFont="1" applyFill="1" applyBorder="1" applyProtection="1"/>
    <xf numFmtId="0" fontId="2" fillId="2" borderId="0" xfId="0" applyFont="1" applyFill="1" applyBorder="1" applyAlignment="1" applyProtection="1">
      <alignment horizontal="center"/>
    </xf>
    <xf numFmtId="0" fontId="2" fillId="2" borderId="0" xfId="0" applyFont="1" applyFill="1" applyBorder="1" applyAlignment="1" applyProtection="1"/>
    <xf numFmtId="0" fontId="0" fillId="2" borderId="6" xfId="0" applyFill="1" applyBorder="1" applyProtection="1"/>
    <xf numFmtId="0" fontId="0" fillId="2" borderId="7" xfId="0" applyFill="1" applyBorder="1" applyProtection="1"/>
    <xf numFmtId="0" fontId="0" fillId="2" borderId="8" xfId="0" applyFill="1" applyBorder="1" applyProtection="1"/>
    <xf numFmtId="0" fontId="3" fillId="2" borderId="0" xfId="0" applyFont="1" applyFill="1" applyAlignment="1" applyProtection="1"/>
    <xf numFmtId="0" fontId="3" fillId="2" borderId="5" xfId="0" applyFont="1" applyFill="1" applyBorder="1" applyProtection="1"/>
    <xf numFmtId="0" fontId="2" fillId="2" borderId="4" xfId="0" applyFont="1" applyFill="1" applyBorder="1" applyAlignment="1" applyProtection="1"/>
    <xf numFmtId="0" fontId="3" fillId="2" borderId="0" xfId="0" applyFont="1" applyFill="1" applyProtection="1"/>
    <xf numFmtId="0" fontId="0" fillId="2" borderId="0" xfId="0" applyFill="1" applyBorder="1" applyAlignment="1" applyProtection="1">
      <alignment horizontal="center" vertical="center"/>
    </xf>
    <xf numFmtId="0" fontId="0" fillId="2" borderId="0" xfId="0" applyFill="1" applyBorder="1" applyAlignment="1" applyProtection="1">
      <alignment vertical="center"/>
    </xf>
    <xf numFmtId="0" fontId="7" fillId="2" borderId="0" xfId="0" applyFont="1" applyFill="1" applyBorder="1" applyAlignment="1" applyProtection="1">
      <alignment horizontal="center" vertical="center" wrapText="1"/>
    </xf>
    <xf numFmtId="0" fontId="0" fillId="2" borderId="0" xfId="0" applyFill="1" applyBorder="1" applyAlignment="1" applyProtection="1">
      <alignment horizontal="center" vertical="center" wrapText="1"/>
    </xf>
    <xf numFmtId="164" fontId="0" fillId="2" borderId="0" xfId="0" applyNumberFormat="1" applyFill="1" applyProtection="1"/>
    <xf numFmtId="165" fontId="0" fillId="2" borderId="0" xfId="0" applyNumberFormat="1" applyFill="1" applyProtection="1"/>
    <xf numFmtId="0" fontId="5" fillId="2" borderId="0" xfId="0" applyFont="1" applyFill="1" applyAlignment="1" applyProtection="1">
      <alignment horizontal="center"/>
    </xf>
    <xf numFmtId="0" fontId="14" fillId="2" borderId="4" xfId="1"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protection hidden="1"/>
    </xf>
    <xf numFmtId="0" fontId="3" fillId="2" borderId="4" xfId="0" applyFont="1" applyFill="1" applyBorder="1" applyAlignment="1" applyProtection="1">
      <alignment horizontal="center"/>
      <protection hidden="1"/>
    </xf>
    <xf numFmtId="0" fontId="3" fillId="2" borderId="0" xfId="0" applyFont="1" applyFill="1" applyBorder="1" applyAlignment="1" applyProtection="1">
      <alignment horizontal="center" vertical="center"/>
      <protection locked="0" hidden="1"/>
    </xf>
    <xf numFmtId="0" fontId="0" fillId="2" borderId="0" xfId="0" applyFill="1" applyProtection="1">
      <protection hidden="1"/>
    </xf>
    <xf numFmtId="0" fontId="0" fillId="0" borderId="0" xfId="0" applyProtection="1">
      <protection hidden="1"/>
    </xf>
    <xf numFmtId="0" fontId="0" fillId="2" borderId="0" xfId="0" applyFill="1" applyAlignment="1" applyProtection="1">
      <alignment vertical="center"/>
      <protection hidden="1"/>
    </xf>
    <xf numFmtId="0" fontId="0" fillId="0" borderId="0" xfId="0" applyAlignment="1" applyProtection="1">
      <alignment vertical="center"/>
      <protection hidden="1"/>
    </xf>
    <xf numFmtId="0" fontId="2" fillId="2" borderId="0" xfId="0" applyFont="1" applyFill="1" applyBorder="1" applyAlignment="1" applyProtection="1">
      <alignment vertical="center" wrapText="1"/>
      <protection hidden="1"/>
    </xf>
    <xf numFmtId="0" fontId="11" fillId="2" borderId="4" xfId="0" applyFont="1" applyFill="1" applyBorder="1" applyAlignment="1" applyProtection="1">
      <protection hidden="1"/>
    </xf>
    <xf numFmtId="0" fontId="2" fillId="2" borderId="4" xfId="0" applyFont="1" applyFill="1" applyBorder="1" applyAlignment="1" applyProtection="1">
      <protection hidden="1"/>
    </xf>
    <xf numFmtId="0" fontId="12" fillId="2" borderId="0" xfId="0" applyFont="1" applyFill="1" applyBorder="1" applyAlignment="1" applyProtection="1">
      <alignment vertical="center" wrapText="1"/>
      <protection hidden="1"/>
    </xf>
    <xf numFmtId="12" fontId="3" fillId="2" borderId="0" xfId="0" applyNumberFormat="1" applyFont="1" applyFill="1" applyBorder="1" applyAlignment="1" applyProtection="1">
      <alignment horizontal="center"/>
      <protection hidden="1"/>
    </xf>
    <xf numFmtId="12" fontId="3" fillId="2" borderId="0" xfId="0" applyNumberFormat="1" applyFont="1" applyFill="1" applyBorder="1" applyAlignment="1" applyProtection="1">
      <alignment horizontal="center" vertical="center"/>
      <protection locked="0" hidden="1"/>
    </xf>
    <xf numFmtId="13" fontId="3" fillId="2" borderId="0" xfId="0" applyNumberFormat="1" applyFont="1" applyFill="1" applyBorder="1" applyAlignment="1" applyProtection="1">
      <alignment horizontal="center" vertical="center"/>
      <protection locked="0" hidden="1"/>
    </xf>
    <xf numFmtId="0" fontId="16" fillId="2" borderId="0" xfId="0" applyFont="1" applyFill="1" applyBorder="1" applyAlignment="1" applyProtection="1">
      <alignment horizontal="center"/>
      <protection hidden="1"/>
    </xf>
    <xf numFmtId="0" fontId="0" fillId="2" borderId="0" xfId="0" applyFill="1" applyBorder="1" applyAlignment="1" applyProtection="1">
      <alignment horizontal="center" vertical="center" wrapText="1"/>
      <protection hidden="1"/>
    </xf>
    <xf numFmtId="0" fontId="0" fillId="2" borderId="0" xfId="0" applyFill="1" applyBorder="1" applyAlignment="1" applyProtection="1">
      <alignment horizontal="center"/>
    </xf>
    <xf numFmtId="0" fontId="2" fillId="2" borderId="0" xfId="0" applyFont="1" applyFill="1" applyBorder="1" applyAlignment="1" applyProtection="1">
      <alignment horizontal="center" vertical="center" wrapText="1"/>
      <protection hidden="1"/>
    </xf>
    <xf numFmtId="0" fontId="16" fillId="2" borderId="0" xfId="0" applyFont="1" applyFill="1" applyBorder="1" applyAlignment="1" applyProtection="1">
      <alignment horizontal="center" vertical="center" wrapText="1"/>
      <protection hidden="1"/>
    </xf>
    <xf numFmtId="0" fontId="0" fillId="2" borderId="0" xfId="0" applyFill="1" applyBorder="1" applyAlignment="1" applyProtection="1">
      <alignment horizontal="center" vertical="center"/>
      <protection hidden="1"/>
    </xf>
    <xf numFmtId="0" fontId="2" fillId="2" borderId="7" xfId="0" applyFont="1" applyFill="1" applyBorder="1" applyAlignment="1" applyProtection="1">
      <alignment vertical="center" wrapText="1"/>
      <protection hidden="1"/>
    </xf>
    <xf numFmtId="0" fontId="16" fillId="2" borderId="0" xfId="0" applyFont="1" applyFill="1" applyBorder="1" applyAlignment="1" applyProtection="1">
      <alignment vertical="center" wrapText="1"/>
      <protection hidden="1"/>
    </xf>
    <xf numFmtId="0" fontId="1" fillId="2" borderId="0" xfId="0" applyFont="1" applyFill="1" applyBorder="1" applyAlignment="1" applyProtection="1">
      <alignment vertical="center" wrapText="1"/>
      <protection hidden="1"/>
    </xf>
    <xf numFmtId="0" fontId="0" fillId="2" borderId="4" xfId="0" applyFill="1" applyBorder="1" applyProtection="1">
      <protection hidden="1"/>
    </xf>
    <xf numFmtId="0" fontId="0" fillId="2" borderId="5" xfId="0" applyFill="1" applyBorder="1" applyProtection="1">
      <protection hidden="1"/>
    </xf>
    <xf numFmtId="0" fontId="0" fillId="2" borderId="6" xfId="0" applyFill="1" applyBorder="1" applyProtection="1">
      <protection hidden="1"/>
    </xf>
    <xf numFmtId="0" fontId="0" fillId="2" borderId="8" xfId="0" applyFill="1" applyBorder="1" applyProtection="1">
      <protection hidden="1"/>
    </xf>
    <xf numFmtId="0" fontId="21" fillId="2" borderId="0" xfId="0" applyFont="1" applyFill="1" applyBorder="1" applyAlignment="1" applyProtection="1"/>
    <xf numFmtId="0" fontId="22" fillId="2" borderId="0" xfId="0" applyFont="1" applyFill="1" applyBorder="1" applyAlignment="1" applyProtection="1"/>
    <xf numFmtId="0" fontId="20" fillId="2" borderId="0" xfId="0" applyFont="1" applyFill="1" applyBorder="1" applyAlignment="1" applyProtection="1">
      <alignment horizontal="center"/>
    </xf>
    <xf numFmtId="13" fontId="20" fillId="2" borderId="0" xfId="0" applyNumberFormat="1" applyFont="1" applyFill="1" applyBorder="1" applyAlignment="1" applyProtection="1">
      <alignment horizontal="center"/>
    </xf>
    <xf numFmtId="0" fontId="20" fillId="2" borderId="0" xfId="0" applyFont="1" applyFill="1" applyBorder="1" applyProtection="1"/>
    <xf numFmtId="165" fontId="20" fillId="2" borderId="0" xfId="0" applyNumberFormat="1" applyFont="1" applyFill="1" applyBorder="1" applyProtection="1"/>
    <xf numFmtId="165" fontId="20" fillId="2" borderId="0" xfId="0" applyNumberFormat="1" applyFont="1" applyFill="1" applyBorder="1" applyAlignment="1" applyProtection="1"/>
    <xf numFmtId="164" fontId="23" fillId="2" borderId="0" xfId="0" applyNumberFormat="1" applyFont="1" applyFill="1" applyBorder="1" applyAlignment="1" applyProtection="1">
      <alignment horizontal="center"/>
    </xf>
    <xf numFmtId="1" fontId="20" fillId="2" borderId="0" xfId="0" applyNumberFormat="1" applyFont="1" applyFill="1" applyBorder="1" applyAlignment="1" applyProtection="1"/>
    <xf numFmtId="0" fontId="20" fillId="2" borderId="0" xfId="0" applyFont="1" applyFill="1" applyBorder="1" applyAlignment="1" applyProtection="1"/>
    <xf numFmtId="164" fontId="20" fillId="2" borderId="0" xfId="0" applyNumberFormat="1" applyFont="1" applyFill="1" applyBorder="1" applyProtection="1"/>
    <xf numFmtId="13" fontId="20" fillId="2" borderId="0" xfId="0" applyNumberFormat="1" applyFont="1" applyFill="1" applyBorder="1" applyProtection="1"/>
    <xf numFmtId="2" fontId="20" fillId="2" borderId="0" xfId="0" applyNumberFormat="1" applyFont="1" applyFill="1" applyBorder="1" applyAlignment="1" applyProtection="1">
      <alignment horizontal="center"/>
    </xf>
    <xf numFmtId="165" fontId="20" fillId="2" borderId="0" xfId="0" applyNumberFormat="1" applyFont="1" applyFill="1" applyBorder="1" applyAlignment="1" applyProtection="1">
      <alignment horizontal="center"/>
    </xf>
    <xf numFmtId="9" fontId="20" fillId="2" borderId="0" xfId="2" applyFont="1" applyFill="1" applyBorder="1" applyAlignment="1" applyProtection="1">
      <alignment horizontal="center"/>
    </xf>
    <xf numFmtId="2" fontId="20" fillId="2" borderId="0" xfId="0" applyNumberFormat="1" applyFont="1" applyFill="1" applyBorder="1" applyProtection="1"/>
    <xf numFmtId="9" fontId="20" fillId="2" borderId="0" xfId="0" applyNumberFormat="1" applyFont="1" applyFill="1" applyBorder="1" applyAlignment="1" applyProtection="1">
      <alignment horizontal="center"/>
    </xf>
    <xf numFmtId="9" fontId="20" fillId="2" borderId="0" xfId="0" applyNumberFormat="1" applyFont="1" applyFill="1" applyBorder="1" applyProtection="1"/>
    <xf numFmtId="164" fontId="20" fillId="2" borderId="0" xfId="0" applyNumberFormat="1" applyFont="1" applyFill="1" applyBorder="1" applyAlignment="1" applyProtection="1">
      <alignment horizontal="center"/>
    </xf>
    <xf numFmtId="0" fontId="18" fillId="0" borderId="12" xfId="1" applyFont="1" applyBorder="1" applyAlignment="1" applyProtection="1">
      <alignment horizontal="center" vertical="center"/>
      <protection hidden="1"/>
    </xf>
    <xf numFmtId="0" fontId="18" fillId="0" borderId="13" xfId="1" applyFont="1" applyBorder="1" applyAlignment="1" applyProtection="1">
      <alignment horizontal="center" vertical="center"/>
      <protection hidden="1"/>
    </xf>
    <xf numFmtId="0" fontId="18" fillId="0" borderId="14" xfId="1" applyFont="1" applyBorder="1" applyAlignment="1" applyProtection="1">
      <alignment horizontal="center" vertical="center"/>
      <protection hidden="1"/>
    </xf>
    <xf numFmtId="0" fontId="18" fillId="0" borderId="6" xfId="1" applyFont="1" applyBorder="1" applyAlignment="1" applyProtection="1">
      <alignment horizontal="center" vertical="center"/>
      <protection hidden="1"/>
    </xf>
    <xf numFmtId="0" fontId="18" fillId="0" borderId="7" xfId="1" applyFont="1" applyBorder="1" applyAlignment="1" applyProtection="1">
      <alignment horizontal="center" vertical="center"/>
      <protection hidden="1"/>
    </xf>
    <xf numFmtId="0" fontId="18" fillId="0" borderId="8" xfId="1" applyFont="1" applyBorder="1" applyAlignment="1" applyProtection="1">
      <alignment horizontal="center" vertical="center"/>
      <protection hidden="1"/>
    </xf>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11" xfId="0" applyFont="1" applyFill="1" applyBorder="1" applyAlignment="1" applyProtection="1">
      <alignment horizontal="center" vertical="center"/>
      <protection hidden="1"/>
    </xf>
    <xf numFmtId="0" fontId="17" fillId="2" borderId="4" xfId="0" applyFont="1" applyFill="1" applyBorder="1" applyAlignment="1" applyProtection="1">
      <alignment horizontal="center"/>
      <protection hidden="1"/>
    </xf>
    <xf numFmtId="0" fontId="17" fillId="2" borderId="0" xfId="0" applyFont="1" applyFill="1" applyBorder="1" applyAlignment="1" applyProtection="1">
      <alignment horizontal="center"/>
      <protection hidden="1"/>
    </xf>
    <xf numFmtId="0" fontId="17" fillId="2" borderId="5" xfId="0" applyFont="1" applyFill="1" applyBorder="1" applyAlignment="1" applyProtection="1">
      <alignment horizontal="center"/>
      <protection hidden="1"/>
    </xf>
    <xf numFmtId="0" fontId="0" fillId="2" borderId="7" xfId="0" applyFill="1" applyBorder="1" applyAlignment="1" applyProtection="1">
      <alignment horizontal="center" vertical="center"/>
      <protection hidden="1"/>
    </xf>
    <xf numFmtId="0" fontId="2" fillId="2" borderId="1" xfId="0" applyFont="1" applyFill="1" applyBorder="1" applyAlignment="1" applyProtection="1">
      <alignment horizontal="center" vertical="center" wrapText="1"/>
      <protection hidden="1"/>
    </xf>
    <xf numFmtId="0" fontId="2" fillId="2" borderId="2"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2" borderId="5" xfId="0"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hidden="1"/>
    </xf>
    <xf numFmtId="0" fontId="2" fillId="2" borderId="7" xfId="0"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16" fillId="2" borderId="11" xfId="0" applyFont="1" applyFill="1" applyBorder="1" applyAlignment="1" applyProtection="1">
      <alignment horizontal="center" vertical="center" wrapText="1"/>
      <protection hidden="1"/>
    </xf>
    <xf numFmtId="0" fontId="20" fillId="2" borderId="0" xfId="0" applyFont="1" applyFill="1" applyBorder="1" applyAlignment="1" applyProtection="1">
      <alignment horizontal="center"/>
    </xf>
    <xf numFmtId="164" fontId="20" fillId="2" borderId="0" xfId="0" applyNumberFormat="1" applyFont="1" applyFill="1" applyBorder="1" applyAlignment="1" applyProtection="1">
      <alignment horizontal="center"/>
    </xf>
    <xf numFmtId="2" fontId="20" fillId="2" borderId="0" xfId="0" applyNumberFormat="1" applyFont="1" applyFill="1" applyBorder="1" applyAlignment="1" applyProtection="1">
      <alignment horizontal="center"/>
    </xf>
    <xf numFmtId="165" fontId="20" fillId="2" borderId="0" xfId="0" applyNumberFormat="1" applyFont="1" applyFill="1" applyBorder="1" applyAlignment="1" applyProtection="1">
      <alignment horizontal="center"/>
    </xf>
    <xf numFmtId="164" fontId="23" fillId="2" borderId="0" xfId="0" applyNumberFormat="1" applyFont="1" applyFill="1" applyBorder="1" applyAlignment="1" applyProtection="1">
      <alignment horizontal="center"/>
    </xf>
    <xf numFmtId="165" fontId="23" fillId="2" borderId="0" xfId="0" applyNumberFormat="1" applyFont="1" applyFill="1" applyBorder="1" applyAlignment="1" applyProtection="1">
      <alignment horizontal="center"/>
    </xf>
    <xf numFmtId="0" fontId="23" fillId="2" borderId="0" xfId="0" applyFont="1" applyFill="1" applyBorder="1" applyAlignment="1" applyProtection="1">
      <alignment horizontal="center"/>
    </xf>
    <xf numFmtId="0" fontId="6" fillId="2" borderId="1" xfId="0" applyFont="1" applyFill="1" applyBorder="1" applyAlignment="1" applyProtection="1">
      <alignment horizontal="center"/>
      <protection hidden="1"/>
    </xf>
    <xf numFmtId="0" fontId="6" fillId="2" borderId="2" xfId="0" applyFont="1" applyFill="1" applyBorder="1" applyAlignment="1" applyProtection="1">
      <alignment horizontal="center"/>
      <protection hidden="1"/>
    </xf>
    <xf numFmtId="0" fontId="6" fillId="2" borderId="3" xfId="0" applyFont="1" applyFill="1" applyBorder="1" applyAlignment="1" applyProtection="1">
      <alignment horizontal="center"/>
      <protection hidden="1"/>
    </xf>
    <xf numFmtId="0" fontId="9" fillId="2" borderId="4" xfId="0"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9" fillId="2" borderId="5" xfId="0" applyFont="1" applyFill="1" applyBorder="1" applyAlignment="1" applyProtection="1">
      <alignment horizontal="center"/>
      <protection hidden="1"/>
    </xf>
    <xf numFmtId="0" fontId="10" fillId="2" borderId="0" xfId="0" applyFont="1" applyFill="1" applyBorder="1" applyAlignment="1" applyProtection="1">
      <alignment horizontal="center"/>
      <protection hidden="1"/>
    </xf>
    <xf numFmtId="0" fontId="10" fillId="2" borderId="5" xfId="0" applyFont="1" applyFill="1" applyBorder="1" applyAlignment="1" applyProtection="1">
      <alignment horizontal="center"/>
      <protection hidden="1"/>
    </xf>
    <xf numFmtId="0" fontId="0" fillId="2" borderId="9" xfId="0" applyFill="1" applyBorder="1" applyAlignment="1" applyProtection="1">
      <alignment horizontal="center" vertical="center" wrapText="1"/>
      <protection hidden="1"/>
    </xf>
    <xf numFmtId="0" fontId="0" fillId="2" borderId="10" xfId="0" applyFill="1" applyBorder="1" applyAlignment="1" applyProtection="1">
      <alignment horizontal="center" vertical="center" wrapText="1"/>
      <protection hidden="1"/>
    </xf>
    <xf numFmtId="0" fontId="0" fillId="2" borderId="11" xfId="0"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19" fillId="2" borderId="1" xfId="0" applyFont="1" applyFill="1" applyBorder="1" applyAlignment="1" applyProtection="1">
      <alignment horizontal="center" vertical="center"/>
      <protection hidden="1"/>
    </xf>
    <xf numFmtId="0" fontId="19" fillId="2" borderId="2" xfId="0" applyFont="1" applyFill="1" applyBorder="1" applyAlignment="1" applyProtection="1">
      <alignment horizontal="center" vertical="center"/>
      <protection hidden="1"/>
    </xf>
    <xf numFmtId="0" fontId="19" fillId="2" borderId="3" xfId="0" applyFont="1" applyFill="1" applyBorder="1" applyAlignment="1" applyProtection="1">
      <alignment horizontal="center" vertical="center"/>
      <protection hidden="1"/>
    </xf>
    <xf numFmtId="0" fontId="19" fillId="2" borderId="6" xfId="0" applyFont="1" applyFill="1" applyBorder="1" applyAlignment="1" applyProtection="1">
      <alignment horizontal="center" vertical="center"/>
      <protection hidden="1"/>
    </xf>
    <xf numFmtId="0" fontId="19" fillId="2" borderId="7" xfId="0" applyFont="1" applyFill="1" applyBorder="1" applyAlignment="1" applyProtection="1">
      <alignment horizontal="center" vertical="center"/>
      <protection hidden="1"/>
    </xf>
    <xf numFmtId="0" fontId="19" fillId="2" borderId="8" xfId="0" applyFont="1" applyFill="1" applyBorder="1" applyAlignment="1" applyProtection="1">
      <alignment horizontal="center" vertical="center"/>
      <protection hidden="1"/>
    </xf>
  </cellXfs>
  <cellStyles count="3">
    <cellStyle name="Hyperlink" xfId="1" builtinId="8"/>
    <cellStyle name="Normal" xfId="0" builtinId="0"/>
    <cellStyle name="Percent" xfId="2" builtinId="5"/>
  </cellStyles>
  <dxfs count="10">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7E7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285750</xdr:colOff>
      <xdr:row>1</xdr:row>
      <xdr:rowOff>51567</xdr:rowOff>
    </xdr:from>
    <xdr:to>
      <xdr:col>13</xdr:col>
      <xdr:colOff>400049</xdr:colOff>
      <xdr:row>6</xdr:row>
      <xdr:rowOff>200025</xdr:rowOff>
    </xdr:to>
    <xdr:pic>
      <xdr:nvPicPr>
        <xdr:cNvPr id="2" name="Picture 1">
          <a:extLst>
            <a:ext uri="{FF2B5EF4-FFF2-40B4-BE49-F238E27FC236}">
              <a16:creationId xmlns:a16="http://schemas.microsoft.com/office/drawing/2014/main" id="{3661E3C6-98DD-4463-9910-ED885984D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43850" y="127767"/>
          <a:ext cx="2552699" cy="16724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219075</xdr:colOff>
      <xdr:row>0</xdr:row>
      <xdr:rowOff>58962</xdr:rowOff>
    </xdr:from>
    <xdr:to>
      <xdr:col>20</xdr:col>
      <xdr:colOff>314325</xdr:colOff>
      <xdr:row>6</xdr:row>
      <xdr:rowOff>199570</xdr:rowOff>
    </xdr:to>
    <xdr:pic>
      <xdr:nvPicPr>
        <xdr:cNvPr id="3" name="Picture 2">
          <a:extLst>
            <a:ext uri="{FF2B5EF4-FFF2-40B4-BE49-F238E27FC236}">
              <a16:creationId xmlns:a16="http://schemas.microsoft.com/office/drawing/2014/main" id="{3E9003CC-F86B-4779-8C4A-88CC6A4E02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744450" y="58962"/>
          <a:ext cx="1924050" cy="1740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514350</xdr:colOff>
      <xdr:row>12</xdr:row>
      <xdr:rowOff>141062</xdr:rowOff>
    </xdr:from>
    <xdr:to>
      <xdr:col>6</xdr:col>
      <xdr:colOff>39603</xdr:colOff>
      <xdr:row>21</xdr:row>
      <xdr:rowOff>112487</xdr:rowOff>
    </xdr:to>
    <xdr:pic>
      <xdr:nvPicPr>
        <xdr:cNvPr id="2" name="Picture 1">
          <a:extLst>
            <a:ext uri="{FF2B5EF4-FFF2-40B4-BE49-F238E27FC236}">
              <a16:creationId xmlns:a16="http://schemas.microsoft.com/office/drawing/2014/main" id="{CABF8BAA-F306-478E-AD9C-9D9D476924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950" y="2636612"/>
          <a:ext cx="2573253"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361949</xdr:colOff>
      <xdr:row>10</xdr:row>
      <xdr:rowOff>133350</xdr:rowOff>
    </xdr:from>
    <xdr:to>
      <xdr:col>26</xdr:col>
      <xdr:colOff>342900</xdr:colOff>
      <xdr:row>22</xdr:row>
      <xdr:rowOff>36288</xdr:rowOff>
    </xdr:to>
    <xdr:pic>
      <xdr:nvPicPr>
        <xdr:cNvPr id="3" name="Picture 2">
          <a:extLst>
            <a:ext uri="{FF2B5EF4-FFF2-40B4-BE49-F238E27FC236}">
              <a16:creationId xmlns:a16="http://schemas.microsoft.com/office/drawing/2014/main" id="{B7731E40-A300-4C34-AA90-6066193DA73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25549" y="2247900"/>
          <a:ext cx="2419351" cy="2188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C6B8C-A820-4FAA-8720-CA8C10D2A152}">
  <dimension ref="A1:BL691"/>
  <sheetViews>
    <sheetView tabSelected="1" zoomScaleNormal="100" workbookViewId="0">
      <selection activeCell="F17" sqref="F17"/>
    </sheetView>
  </sheetViews>
  <sheetFormatPr defaultRowHeight="15" x14ac:dyDescent="0.25"/>
  <cols>
    <col min="1" max="2" width="9.140625" style="1" customWidth="1"/>
    <col min="3" max="3" width="9.140625" style="1"/>
    <col min="4" max="4" width="42" style="1" customWidth="1"/>
    <col min="5" max="5" width="11" style="1" bestFit="1" customWidth="1"/>
    <col min="6" max="6" width="9.140625" style="1" customWidth="1"/>
    <col min="7" max="7" width="7" style="1" bestFit="1" customWidth="1"/>
    <col min="8" max="15" width="9.140625" style="1" customWidth="1"/>
    <col min="16" max="16" width="9" style="1" customWidth="1"/>
    <col min="17" max="25" width="9.140625" style="1" customWidth="1"/>
    <col min="26" max="26" width="9.140625" style="62" hidden="1" customWidth="1"/>
    <col min="27" max="27" width="15.85546875" style="62" hidden="1" customWidth="1"/>
    <col min="28" max="28" width="18.42578125" style="62" hidden="1" customWidth="1"/>
    <col min="29" max="29" width="22.7109375" style="62" hidden="1" customWidth="1"/>
    <col min="30" max="36" width="18.42578125" style="62" hidden="1" customWidth="1"/>
    <col min="37" max="37" width="10.7109375" style="62" hidden="1" customWidth="1"/>
    <col min="38" max="38" width="8.5703125" style="62" hidden="1" customWidth="1"/>
    <col min="39" max="39" width="11.28515625" style="62" hidden="1" customWidth="1"/>
    <col min="40" max="40" width="9.140625" style="62" hidden="1" customWidth="1"/>
    <col min="41" max="41" width="16.42578125" style="62" hidden="1" customWidth="1"/>
    <col min="42" max="42" width="18.42578125" style="62" hidden="1" customWidth="1"/>
    <col min="43" max="43" width="12.5703125" style="62" hidden="1" customWidth="1"/>
    <col min="44" max="44" width="17.85546875" style="62" hidden="1" customWidth="1"/>
    <col min="45" max="45" width="12.85546875" style="62" hidden="1" customWidth="1"/>
    <col min="46" max="46" width="18.140625" style="62" hidden="1" customWidth="1"/>
    <col min="47" max="47" width="16.140625" style="62" hidden="1" customWidth="1"/>
    <col min="48" max="48" width="9.140625" style="62" hidden="1" customWidth="1"/>
    <col min="49" max="49" width="6.42578125" style="62" hidden="1" customWidth="1"/>
    <col min="50" max="52" width="12" style="62" hidden="1" customWidth="1"/>
    <col min="53" max="53" width="25.7109375" style="62" hidden="1" customWidth="1"/>
    <col min="54" max="54" width="23.28515625" style="62" hidden="1" customWidth="1"/>
    <col min="55" max="55" width="9.140625" style="62" hidden="1" customWidth="1"/>
    <col min="56" max="57" width="18" style="62" hidden="1" customWidth="1"/>
    <col min="58" max="58" width="20.42578125" style="62" hidden="1" customWidth="1"/>
    <col min="59" max="59" width="21.42578125" style="62" hidden="1" customWidth="1"/>
    <col min="60" max="60" width="20.42578125" style="62" hidden="1" customWidth="1"/>
    <col min="61" max="61" width="21.42578125" style="62" hidden="1" customWidth="1"/>
    <col min="62" max="62" width="23.85546875" style="62" hidden="1" customWidth="1"/>
    <col min="63" max="63" width="25.7109375" style="62" hidden="1" customWidth="1"/>
    <col min="64" max="64" width="9.140625" style="62" hidden="1" customWidth="1"/>
    <col min="65" max="16384" width="9.140625" style="1"/>
  </cols>
  <sheetData>
    <row r="1" spans="1:26" ht="6" customHeight="1" thickBot="1" x14ac:dyDescent="0.3"/>
    <row r="2" spans="1:26" ht="28.5" x14ac:dyDescent="0.45">
      <c r="A2" s="2"/>
      <c r="D2" s="109" t="s">
        <v>781</v>
      </c>
      <c r="E2" s="110"/>
      <c r="F2" s="110"/>
      <c r="G2" s="111"/>
      <c r="H2" s="3"/>
      <c r="I2" s="4"/>
      <c r="N2" s="4"/>
      <c r="O2" s="4"/>
      <c r="P2" s="4"/>
      <c r="Q2" s="4"/>
      <c r="R2" s="4"/>
      <c r="S2" s="4"/>
      <c r="T2" s="4"/>
      <c r="U2" s="4"/>
      <c r="V2" s="4"/>
      <c r="W2" s="4"/>
      <c r="X2" s="4"/>
      <c r="Y2" s="4"/>
    </row>
    <row r="3" spans="1:26" ht="28.5" x14ac:dyDescent="0.45">
      <c r="A3" s="5"/>
      <c r="D3" s="112" t="s">
        <v>500</v>
      </c>
      <c r="E3" s="115"/>
      <c r="F3" s="115"/>
      <c r="G3" s="116"/>
      <c r="H3" s="7"/>
      <c r="T3" s="29"/>
      <c r="U3" s="29"/>
      <c r="V3" s="29"/>
      <c r="W3" s="29"/>
      <c r="X3" s="29"/>
      <c r="Y3" s="29"/>
    </row>
    <row r="4" spans="1:26" ht="21" customHeight="1" x14ac:dyDescent="0.45">
      <c r="A4" s="5"/>
      <c r="D4" s="30" t="s">
        <v>757</v>
      </c>
      <c r="E4" s="33">
        <v>15.5</v>
      </c>
      <c r="F4" s="3"/>
      <c r="G4" s="9"/>
      <c r="H4" s="3"/>
    </row>
    <row r="5" spans="1:26" ht="21" customHeight="1" x14ac:dyDescent="0.45">
      <c r="A5" s="5"/>
      <c r="D5" s="30" t="s">
        <v>758</v>
      </c>
      <c r="E5" s="33">
        <v>325</v>
      </c>
      <c r="F5" s="3"/>
      <c r="G5" s="9"/>
      <c r="H5" s="3"/>
    </row>
    <row r="6" spans="1:26" ht="21" customHeight="1" x14ac:dyDescent="0.45">
      <c r="A6" s="5"/>
      <c r="D6" s="30" t="s">
        <v>759</v>
      </c>
      <c r="E6" s="33">
        <v>18</v>
      </c>
      <c r="F6" s="3"/>
      <c r="G6" s="9"/>
      <c r="H6" s="3"/>
    </row>
    <row r="7" spans="1:26" ht="21" customHeight="1" x14ac:dyDescent="0.45">
      <c r="A7" s="5"/>
      <c r="D7" s="30" t="s">
        <v>760</v>
      </c>
      <c r="E7" s="33">
        <v>60</v>
      </c>
      <c r="F7" s="3"/>
      <c r="G7" s="9"/>
      <c r="H7" s="3"/>
      <c r="J7" s="6"/>
      <c r="K7" s="6"/>
      <c r="L7" s="6"/>
      <c r="M7" s="6"/>
    </row>
    <row r="8" spans="1:26" ht="4.5" customHeight="1" thickBot="1" x14ac:dyDescent="0.3">
      <c r="D8" s="10"/>
      <c r="E8" s="11"/>
      <c r="F8" s="5"/>
      <c r="G8" s="12"/>
      <c r="H8" s="5"/>
    </row>
    <row r="9" spans="1:26" ht="28.5" customHeight="1" thickBot="1" x14ac:dyDescent="0.45">
      <c r="D9" s="112" t="s">
        <v>35</v>
      </c>
      <c r="E9" s="113"/>
      <c r="F9" s="113"/>
      <c r="G9" s="114"/>
      <c r="H9" s="39"/>
      <c r="I9" s="83" t="s">
        <v>784</v>
      </c>
      <c r="J9" s="84"/>
      <c r="K9" s="84"/>
      <c r="L9" s="84"/>
      <c r="M9" s="84"/>
      <c r="N9" s="84"/>
      <c r="O9" s="84"/>
      <c r="P9" s="84"/>
      <c r="Q9" s="84"/>
      <c r="R9" s="84"/>
      <c r="S9" s="84"/>
      <c r="T9" s="84"/>
      <c r="U9" s="84"/>
      <c r="V9" s="85"/>
      <c r="W9" s="45"/>
      <c r="X9" s="45"/>
      <c r="Y9" s="45"/>
      <c r="Z9" s="58"/>
    </row>
    <row r="10" spans="1:26" ht="21" customHeight="1" x14ac:dyDescent="0.35">
      <c r="D10" s="30" t="s">
        <v>13</v>
      </c>
      <c r="E10" s="43">
        <v>5</v>
      </c>
      <c r="F10" s="13"/>
      <c r="G10" s="12"/>
      <c r="H10" s="40"/>
      <c r="I10" s="86" t="s">
        <v>783</v>
      </c>
      <c r="J10" s="87"/>
      <c r="K10" s="87"/>
      <c r="L10" s="87"/>
      <c r="M10" s="87"/>
      <c r="N10" s="87"/>
      <c r="O10" s="87"/>
      <c r="P10" s="87"/>
      <c r="Q10" s="87"/>
      <c r="R10" s="87"/>
      <c r="S10" s="87"/>
      <c r="T10" s="87"/>
      <c r="U10" s="87"/>
      <c r="V10" s="88"/>
      <c r="W10" s="48"/>
      <c r="X10" s="48"/>
      <c r="Y10" s="48"/>
    </row>
    <row r="11" spans="1:26" ht="21" customHeight="1" x14ac:dyDescent="0.35">
      <c r="A11" s="15"/>
      <c r="B11" s="15"/>
      <c r="D11" s="30" t="s">
        <v>12</v>
      </c>
      <c r="E11" s="43">
        <v>4</v>
      </c>
      <c r="F11" s="13"/>
      <c r="G11" s="12"/>
      <c r="H11" s="40"/>
      <c r="I11" s="77" t="str">
        <f>HYPERLINK("https://www.youtube.com/watch?v=O3WqsCmh6JQ",("STORM LAYOUT ADAPTER - INSTRUCTIONAL VIDEO"))</f>
        <v>STORM LAYOUT ADAPTER - INSTRUCTIONAL VIDEO</v>
      </c>
      <c r="J11" s="78"/>
      <c r="K11" s="78"/>
      <c r="L11" s="78"/>
      <c r="M11" s="78"/>
      <c r="N11" s="78"/>
      <c r="O11" s="78"/>
      <c r="P11" s="78"/>
      <c r="Q11" s="78"/>
      <c r="R11" s="78"/>
      <c r="S11" s="78"/>
      <c r="T11" s="78"/>
      <c r="U11" s="78"/>
      <c r="V11" s="79"/>
      <c r="W11" s="48"/>
      <c r="X11" s="48"/>
      <c r="Y11" s="48"/>
    </row>
    <row r="12" spans="1:26" ht="21.75" thickBot="1" x14ac:dyDescent="0.35">
      <c r="A12" s="15"/>
      <c r="B12" s="15"/>
      <c r="D12" s="30" t="s">
        <v>6</v>
      </c>
      <c r="E12" s="43">
        <v>2</v>
      </c>
      <c r="F12" s="5"/>
      <c r="G12" s="12"/>
      <c r="H12" s="40"/>
      <c r="I12" s="80"/>
      <c r="J12" s="81"/>
      <c r="K12" s="81"/>
      <c r="L12" s="81"/>
      <c r="M12" s="81"/>
      <c r="N12" s="81"/>
      <c r="O12" s="81"/>
      <c r="P12" s="81"/>
      <c r="Q12" s="81"/>
      <c r="R12" s="81"/>
      <c r="S12" s="81"/>
      <c r="T12" s="81"/>
      <c r="U12" s="81"/>
      <c r="V12" s="82"/>
      <c r="W12" s="48"/>
      <c r="X12" s="48"/>
      <c r="Y12" s="48"/>
    </row>
    <row r="13" spans="1:26" ht="4.5" customHeight="1" thickBot="1" x14ac:dyDescent="0.3">
      <c r="D13" s="10"/>
      <c r="E13" s="11"/>
      <c r="F13" s="5"/>
      <c r="G13" s="12"/>
      <c r="H13" s="5"/>
      <c r="I13" s="38"/>
      <c r="J13" s="38"/>
      <c r="K13" s="38"/>
      <c r="L13" s="38"/>
      <c r="M13" s="38"/>
      <c r="N13" s="38"/>
      <c r="O13" s="38"/>
      <c r="P13" s="38"/>
      <c r="Q13" s="38"/>
      <c r="R13" s="38"/>
      <c r="S13" s="38"/>
      <c r="T13" s="38"/>
      <c r="U13" s="48"/>
      <c r="V13" s="48"/>
      <c r="W13" s="48"/>
      <c r="X13" s="48"/>
      <c r="Y13" s="48"/>
    </row>
    <row r="14" spans="1:26" ht="28.5" customHeight="1" thickBot="1" x14ac:dyDescent="0.45">
      <c r="D14" s="112" t="s">
        <v>24</v>
      </c>
      <c r="E14" s="113"/>
      <c r="F14" s="113"/>
      <c r="G14" s="114"/>
      <c r="H14" s="39"/>
      <c r="I14" s="83" t="s">
        <v>785</v>
      </c>
      <c r="J14" s="84"/>
      <c r="K14" s="84"/>
      <c r="L14" s="84"/>
      <c r="M14" s="84"/>
      <c r="N14" s="84"/>
      <c r="O14" s="84"/>
      <c r="P14" s="84"/>
      <c r="Q14" s="84"/>
      <c r="R14" s="84"/>
      <c r="S14" s="84"/>
      <c r="T14" s="84"/>
      <c r="U14" s="84"/>
      <c r="V14" s="85"/>
      <c r="W14" s="48"/>
      <c r="X14" s="48"/>
      <c r="Y14" s="48"/>
      <c r="Z14" s="58"/>
    </row>
    <row r="15" spans="1:26" ht="21" customHeight="1" x14ac:dyDescent="0.3">
      <c r="D15" s="31" t="s">
        <v>542</v>
      </c>
      <c r="E15" s="43">
        <v>5</v>
      </c>
      <c r="F15" s="5"/>
      <c r="G15" s="12"/>
      <c r="H15" s="40"/>
      <c r="I15" s="93" t="str">
        <f>AF119&amp;" "&amp;AF123&amp;" "&amp;AF127&amp;" "&amp;AF149</f>
        <v xml:space="preserve">   Warning messages will prompt here if any invalid data is entered.</v>
      </c>
      <c r="J15" s="94"/>
      <c r="K15" s="94"/>
      <c r="L15" s="94"/>
      <c r="M15" s="94"/>
      <c r="N15" s="94"/>
      <c r="O15" s="94"/>
      <c r="P15" s="94"/>
      <c r="Q15" s="94"/>
      <c r="R15" s="94"/>
      <c r="S15" s="94"/>
      <c r="T15" s="94"/>
      <c r="U15" s="94"/>
      <c r="V15" s="95"/>
      <c r="W15" s="48"/>
      <c r="X15" s="48"/>
      <c r="Y15" s="48"/>
      <c r="Z15" s="59"/>
    </row>
    <row r="16" spans="1:26" ht="21" customHeight="1" x14ac:dyDescent="0.3">
      <c r="D16" s="31" t="s">
        <v>543</v>
      </c>
      <c r="E16" s="43">
        <v>4</v>
      </c>
      <c r="F16" s="5"/>
      <c r="G16" s="12"/>
      <c r="H16" s="40"/>
      <c r="I16" s="93"/>
      <c r="J16" s="94"/>
      <c r="K16" s="94"/>
      <c r="L16" s="94"/>
      <c r="M16" s="94"/>
      <c r="N16" s="94"/>
      <c r="O16" s="94"/>
      <c r="P16" s="94"/>
      <c r="Q16" s="94"/>
      <c r="R16" s="94"/>
      <c r="S16" s="94"/>
      <c r="T16" s="94"/>
      <c r="U16" s="94"/>
      <c r="V16" s="95"/>
      <c r="W16" s="48"/>
      <c r="X16" s="48"/>
      <c r="Y16" s="48"/>
      <c r="Z16" s="59"/>
    </row>
    <row r="17" spans="3:61" ht="21" customHeight="1" x14ac:dyDescent="0.25">
      <c r="D17" s="31" t="s">
        <v>540</v>
      </c>
      <c r="E17" s="43">
        <v>2.5</v>
      </c>
      <c r="F17" s="5"/>
      <c r="G17" s="12"/>
      <c r="H17" s="5"/>
      <c r="I17" s="93"/>
      <c r="J17" s="94"/>
      <c r="K17" s="94"/>
      <c r="L17" s="94"/>
      <c r="M17" s="94"/>
      <c r="N17" s="94"/>
      <c r="O17" s="94"/>
      <c r="P17" s="94"/>
      <c r="Q17" s="94"/>
      <c r="R17" s="94"/>
      <c r="S17" s="94"/>
      <c r="T17" s="94"/>
      <c r="U17" s="94"/>
      <c r="V17" s="95"/>
      <c r="W17" s="38"/>
      <c r="X17" s="38"/>
      <c r="Y17" s="38"/>
    </row>
    <row r="18" spans="3:61" ht="19.5" customHeight="1" x14ac:dyDescent="0.25">
      <c r="D18" s="31" t="s">
        <v>541</v>
      </c>
      <c r="E18" s="44">
        <v>0.875</v>
      </c>
      <c r="F18" s="5"/>
      <c r="G18" s="12"/>
      <c r="I18" s="93"/>
      <c r="J18" s="94"/>
      <c r="K18" s="94"/>
      <c r="L18" s="94"/>
      <c r="M18" s="94"/>
      <c r="N18" s="94"/>
      <c r="O18" s="94"/>
      <c r="P18" s="94"/>
      <c r="Q18" s="94"/>
      <c r="R18" s="94"/>
      <c r="S18" s="94"/>
      <c r="T18" s="94"/>
      <c r="U18" s="94"/>
      <c r="V18" s="95"/>
      <c r="W18" s="49"/>
      <c r="X18" s="49"/>
      <c r="Y18" s="49"/>
    </row>
    <row r="19" spans="3:61" ht="4.5" customHeight="1" thickBot="1" x14ac:dyDescent="0.3">
      <c r="D19" s="16"/>
      <c r="E19" s="17"/>
      <c r="F19" s="17"/>
      <c r="G19" s="18"/>
      <c r="H19" s="5"/>
      <c r="I19" s="96"/>
      <c r="J19" s="97"/>
      <c r="K19" s="97"/>
      <c r="L19" s="97"/>
      <c r="M19" s="97"/>
      <c r="N19" s="97"/>
      <c r="O19" s="97"/>
      <c r="P19" s="97"/>
      <c r="Q19" s="97"/>
      <c r="R19" s="97"/>
      <c r="S19" s="97"/>
      <c r="T19" s="97"/>
      <c r="U19" s="97"/>
      <c r="V19" s="98"/>
      <c r="W19" s="49"/>
      <c r="X19" s="49"/>
      <c r="Y19" s="49"/>
    </row>
    <row r="20" spans="3:61" ht="4.5" customHeight="1" thickBot="1" x14ac:dyDescent="0.3">
      <c r="D20" s="5"/>
      <c r="E20" s="5"/>
      <c r="F20" s="5"/>
      <c r="G20" s="5"/>
      <c r="H20" s="5"/>
      <c r="I20" s="52"/>
      <c r="J20" s="52"/>
      <c r="K20" s="52"/>
      <c r="L20" s="52"/>
      <c r="M20" s="52"/>
      <c r="N20" s="52"/>
      <c r="O20" s="52"/>
      <c r="P20" s="52"/>
      <c r="Q20" s="52"/>
      <c r="R20" s="52"/>
      <c r="S20" s="52"/>
      <c r="T20" s="52"/>
      <c r="U20" s="49"/>
      <c r="V20" s="49"/>
      <c r="W20" s="49"/>
      <c r="X20" s="49"/>
      <c r="Y20" s="49"/>
      <c r="AA20" s="63" t="s">
        <v>19</v>
      </c>
      <c r="AB20" s="63"/>
      <c r="AC20" s="63">
        <v>825</v>
      </c>
      <c r="AD20" s="68">
        <v>0.25</v>
      </c>
      <c r="AE20" s="63">
        <v>1386.5625</v>
      </c>
      <c r="AF20" s="68">
        <v>6.5</v>
      </c>
      <c r="AG20" s="63">
        <v>825</v>
      </c>
      <c r="AH20" s="68">
        <v>0.25</v>
      </c>
      <c r="AI20" s="63">
        <v>1386.5625</v>
      </c>
      <c r="AJ20" s="68">
        <v>6.5</v>
      </c>
      <c r="AK20" s="68">
        <v>0.25</v>
      </c>
      <c r="AL20" s="63">
        <v>825</v>
      </c>
      <c r="AM20" s="68">
        <v>0.25</v>
      </c>
      <c r="AN20" s="63">
        <v>825</v>
      </c>
      <c r="AO20" s="68">
        <v>0.25</v>
      </c>
      <c r="AP20" s="68">
        <v>0.25</v>
      </c>
      <c r="AQ20" s="68">
        <v>-0.33500000000000002</v>
      </c>
      <c r="AR20" s="68">
        <v>0.25</v>
      </c>
      <c r="AS20" s="68">
        <f t="shared" ref="AS20" si="0">(1-AQ20)</f>
        <v>1.335</v>
      </c>
      <c r="AT20" s="69"/>
      <c r="AU20" s="61"/>
      <c r="AV20" s="68"/>
      <c r="AW20" s="62">
        <v>1</v>
      </c>
      <c r="AX20" s="62">
        <f>($AZ$49*((AV20/2)^2)*AW20)</f>
        <v>0</v>
      </c>
      <c r="AY20" s="62">
        <f t="shared" ref="AY20" si="1">(AX20*100)</f>
        <v>0</v>
      </c>
      <c r="BD20" s="62">
        <v>10.5</v>
      </c>
      <c r="BE20" s="62">
        <v>125</v>
      </c>
      <c r="BF20" s="62">
        <v>10</v>
      </c>
      <c r="BG20" s="62" t="s">
        <v>452</v>
      </c>
      <c r="BH20" s="62">
        <v>2</v>
      </c>
      <c r="BI20" s="62" t="s">
        <v>452</v>
      </c>
    </row>
    <row r="21" spans="3:61" ht="28.5" customHeight="1" thickBot="1" x14ac:dyDescent="0.5">
      <c r="D21" s="109" t="s">
        <v>781</v>
      </c>
      <c r="E21" s="110"/>
      <c r="F21" s="110"/>
      <c r="G21" s="111"/>
      <c r="H21" s="6"/>
      <c r="I21" s="99" t="s">
        <v>786</v>
      </c>
      <c r="J21" s="100"/>
      <c r="K21" s="100"/>
      <c r="L21" s="100"/>
      <c r="M21" s="100"/>
      <c r="N21" s="100"/>
      <c r="O21" s="100"/>
      <c r="P21" s="100"/>
      <c r="Q21" s="100"/>
      <c r="R21" s="100"/>
      <c r="S21" s="100"/>
      <c r="T21" s="100"/>
      <c r="U21" s="100"/>
      <c r="V21" s="101"/>
      <c r="W21" s="48"/>
      <c r="X21" s="48"/>
      <c r="Y21" s="48"/>
    </row>
    <row r="22" spans="3:61" ht="26.25" customHeight="1" x14ac:dyDescent="0.4">
      <c r="D22" s="112" t="s">
        <v>36</v>
      </c>
      <c r="E22" s="113"/>
      <c r="F22" s="113"/>
      <c r="G22" s="114"/>
      <c r="H22" s="39"/>
      <c r="I22" s="90" t="str">
        <f>IF(AC151&gt;0,(AF155),(AF131&amp;" "&amp;AF136&amp;" "&amp;AF140&amp;" "&amp;AF144))</f>
        <v xml:space="preserve">   Warning messages will prompt here if any data is entered that can potentially cause tracking issues. Evaluate with a pro shop professional prior to drilling.</v>
      </c>
      <c r="J22" s="91"/>
      <c r="K22" s="91"/>
      <c r="L22" s="91"/>
      <c r="M22" s="91"/>
      <c r="N22" s="91"/>
      <c r="O22" s="91"/>
      <c r="P22" s="91"/>
      <c r="Q22" s="91"/>
      <c r="R22" s="91"/>
      <c r="S22" s="91"/>
      <c r="T22" s="91"/>
      <c r="U22" s="91"/>
      <c r="V22" s="92"/>
      <c r="W22" s="48"/>
      <c r="X22" s="48"/>
      <c r="Y22" s="48"/>
    </row>
    <row r="23" spans="3:61" ht="21" customHeight="1" x14ac:dyDescent="0.35">
      <c r="D23" s="32" t="s">
        <v>13</v>
      </c>
      <c r="E23" s="42">
        <f>AJ95</f>
        <v>4.5</v>
      </c>
      <c r="F23" s="13"/>
      <c r="G23" s="20"/>
      <c r="H23" s="40"/>
      <c r="I23" s="93"/>
      <c r="J23" s="94"/>
      <c r="K23" s="94"/>
      <c r="L23" s="94"/>
      <c r="M23" s="94"/>
      <c r="N23" s="94"/>
      <c r="O23" s="94"/>
      <c r="P23" s="94"/>
      <c r="Q23" s="94"/>
      <c r="R23" s="94"/>
      <c r="S23" s="94"/>
      <c r="T23" s="94"/>
      <c r="U23" s="94"/>
      <c r="V23" s="95"/>
      <c r="W23" s="48"/>
      <c r="X23" s="48"/>
      <c r="Y23" s="48"/>
    </row>
    <row r="24" spans="3:61" ht="21" x14ac:dyDescent="0.35">
      <c r="D24" s="32" t="s">
        <v>12</v>
      </c>
      <c r="E24" s="42">
        <f>AJ96</f>
        <v>4.25</v>
      </c>
      <c r="F24" s="13"/>
      <c r="G24" s="20"/>
      <c r="H24" s="40"/>
      <c r="I24" s="93"/>
      <c r="J24" s="94"/>
      <c r="K24" s="94"/>
      <c r="L24" s="94"/>
      <c r="M24" s="94"/>
      <c r="N24" s="94"/>
      <c r="O24" s="94"/>
      <c r="P24" s="94"/>
      <c r="Q24" s="94"/>
      <c r="R24" s="94"/>
      <c r="S24" s="94"/>
      <c r="T24" s="94"/>
      <c r="U24" s="94"/>
      <c r="V24" s="95"/>
      <c r="W24" s="48"/>
      <c r="X24" s="48"/>
      <c r="Y24" s="48"/>
    </row>
    <row r="25" spans="3:61" ht="21" x14ac:dyDescent="0.35">
      <c r="D25" s="32" t="s">
        <v>6</v>
      </c>
      <c r="E25" s="42">
        <f>AJ97</f>
        <v>1.75</v>
      </c>
      <c r="F25" s="13"/>
      <c r="G25" s="20"/>
      <c r="H25" s="21"/>
      <c r="I25" s="93"/>
      <c r="J25" s="94"/>
      <c r="K25" s="94"/>
      <c r="L25" s="94"/>
      <c r="M25" s="94"/>
      <c r="N25" s="94"/>
      <c r="O25" s="94"/>
      <c r="P25" s="94"/>
      <c r="Q25" s="94"/>
      <c r="R25" s="94"/>
      <c r="S25" s="94"/>
      <c r="T25" s="94"/>
      <c r="U25" s="94"/>
      <c r="V25" s="95"/>
      <c r="W25" s="48"/>
      <c r="X25" s="48"/>
      <c r="Y25" s="48"/>
    </row>
    <row r="26" spans="3:61" ht="4.5" customHeight="1" thickBot="1" x14ac:dyDescent="0.3">
      <c r="D26" s="16"/>
      <c r="E26" s="17"/>
      <c r="F26" s="17"/>
      <c r="G26" s="18"/>
      <c r="H26" s="5"/>
      <c r="I26" s="96"/>
      <c r="J26" s="97"/>
      <c r="K26" s="97"/>
      <c r="L26" s="97"/>
      <c r="M26" s="97"/>
      <c r="N26" s="97"/>
      <c r="O26" s="97"/>
      <c r="P26" s="97"/>
      <c r="Q26" s="97"/>
      <c r="R26" s="97"/>
      <c r="S26" s="97"/>
      <c r="T26" s="97"/>
      <c r="U26" s="97"/>
      <c r="V26" s="98"/>
      <c r="W26" s="48"/>
      <c r="X26" s="48"/>
      <c r="Y26" s="48"/>
    </row>
    <row r="27" spans="3:61" ht="21" customHeight="1" thickBot="1" x14ac:dyDescent="0.3">
      <c r="D27" s="89" t="s">
        <v>34</v>
      </c>
      <c r="E27" s="89"/>
      <c r="F27" s="89"/>
      <c r="G27" s="89"/>
      <c r="H27" s="89"/>
      <c r="I27" s="89"/>
      <c r="J27" s="89"/>
      <c r="K27" s="89"/>
      <c r="L27" s="89"/>
      <c r="M27" s="89"/>
      <c r="N27" s="89"/>
      <c r="O27" s="89"/>
      <c r="P27" s="89"/>
      <c r="Q27" s="89"/>
      <c r="R27" s="89"/>
      <c r="S27" s="89"/>
      <c r="T27" s="89"/>
      <c r="U27" s="89"/>
      <c r="V27" s="89"/>
      <c r="W27" s="50"/>
      <c r="X27" s="50"/>
      <c r="Y27" s="50"/>
    </row>
    <row r="28" spans="3:61" ht="42.75" customHeight="1" thickBot="1" x14ac:dyDescent="0.3">
      <c r="C28" s="41"/>
      <c r="D28" s="117" t="s">
        <v>782</v>
      </c>
      <c r="E28" s="118"/>
      <c r="F28" s="118"/>
      <c r="G28" s="118"/>
      <c r="H28" s="118"/>
      <c r="I28" s="118"/>
      <c r="J28" s="118"/>
      <c r="K28" s="118"/>
      <c r="L28" s="118"/>
      <c r="M28" s="118"/>
      <c r="N28" s="118"/>
      <c r="O28" s="118"/>
      <c r="P28" s="118"/>
      <c r="Q28" s="118"/>
      <c r="R28" s="118"/>
      <c r="S28" s="118"/>
      <c r="T28" s="118"/>
      <c r="U28" s="118"/>
      <c r="V28" s="119"/>
      <c r="W28" s="46"/>
      <c r="X28" s="46"/>
      <c r="Y28" s="46"/>
    </row>
    <row r="29" spans="3:61" ht="21" x14ac:dyDescent="0.35">
      <c r="D29" s="6"/>
      <c r="E29" s="6"/>
      <c r="F29" s="6"/>
      <c r="G29" s="6"/>
      <c r="H29" s="6"/>
      <c r="I29" s="6"/>
      <c r="J29" s="19"/>
      <c r="K29" s="19"/>
      <c r="L29" s="19"/>
      <c r="M29" s="19"/>
      <c r="N29" s="19"/>
      <c r="O29" s="19"/>
      <c r="P29" s="19"/>
      <c r="Q29" s="19"/>
      <c r="R29" s="19"/>
      <c r="S29" s="19"/>
    </row>
    <row r="30" spans="3:61" ht="21" x14ac:dyDescent="0.35">
      <c r="D30" s="6"/>
      <c r="E30" s="6"/>
      <c r="F30" s="6"/>
      <c r="G30" s="6"/>
      <c r="H30" s="6"/>
      <c r="I30" s="6"/>
      <c r="J30" s="19"/>
      <c r="K30" s="19"/>
      <c r="L30" s="19"/>
      <c r="M30" s="19"/>
      <c r="N30" s="19"/>
      <c r="O30" s="19"/>
      <c r="P30" s="19"/>
      <c r="Q30" s="19"/>
      <c r="R30" s="19"/>
      <c r="S30" s="19"/>
    </row>
    <row r="31" spans="3:61" ht="18.75" x14ac:dyDescent="0.3">
      <c r="C31" s="5"/>
      <c r="D31" s="6"/>
      <c r="E31" s="6"/>
      <c r="F31" s="6"/>
      <c r="G31" s="6"/>
      <c r="H31" s="23"/>
      <c r="I31" s="14"/>
      <c r="J31" s="14"/>
      <c r="K31" s="14"/>
      <c r="L31" s="14"/>
      <c r="M31" s="14"/>
      <c r="N31" s="14"/>
      <c r="O31" s="15"/>
      <c r="P31" s="15"/>
      <c r="Q31" s="15"/>
      <c r="AA31" s="63"/>
      <c r="AB31" s="63"/>
      <c r="AC31" s="63"/>
      <c r="AD31" s="68"/>
      <c r="AE31" s="63"/>
      <c r="AF31" s="68"/>
      <c r="AG31" s="63"/>
      <c r="AH31" s="68"/>
      <c r="AI31" s="63"/>
      <c r="AJ31" s="68"/>
      <c r="AK31" s="68"/>
      <c r="AL31" s="63"/>
      <c r="AM31" s="68"/>
      <c r="AN31" s="63"/>
      <c r="AO31" s="68"/>
      <c r="AP31" s="68"/>
      <c r="AQ31" s="68"/>
      <c r="AR31" s="68"/>
      <c r="AS31" s="68"/>
      <c r="AT31" s="69"/>
      <c r="AU31" s="61"/>
      <c r="AV31" s="68"/>
    </row>
    <row r="32" spans="3:61" x14ac:dyDescent="0.25">
      <c r="C32" s="5"/>
      <c r="D32" s="6"/>
      <c r="E32" s="6"/>
      <c r="F32" s="6"/>
      <c r="G32" s="6"/>
      <c r="H32" s="23"/>
      <c r="I32" s="5"/>
      <c r="J32" s="5"/>
      <c r="AA32" s="63"/>
      <c r="AB32" s="63"/>
      <c r="AC32" s="63"/>
      <c r="AD32" s="68"/>
      <c r="AE32" s="63"/>
      <c r="AF32" s="68"/>
      <c r="AG32" s="63"/>
      <c r="AH32" s="68"/>
      <c r="AI32" s="63"/>
      <c r="AJ32" s="68"/>
      <c r="AK32" s="68"/>
      <c r="AL32" s="63"/>
      <c r="AM32" s="68"/>
      <c r="AN32" s="63"/>
      <c r="AO32" s="68"/>
      <c r="AP32" s="68"/>
      <c r="AQ32" s="68"/>
      <c r="AR32" s="68"/>
      <c r="AS32" s="68"/>
      <c r="AT32" s="69"/>
      <c r="AU32" s="61"/>
      <c r="AV32" s="68"/>
    </row>
    <row r="33" spans="3:63" x14ac:dyDescent="0.25">
      <c r="C33" s="5"/>
      <c r="D33" s="6"/>
      <c r="E33" s="6"/>
      <c r="F33" s="6"/>
      <c r="G33" s="6"/>
      <c r="H33" s="6"/>
      <c r="I33" s="6"/>
      <c r="J33" s="5"/>
    </row>
    <row r="34" spans="3:63" ht="21" x14ac:dyDescent="0.35">
      <c r="C34" s="5"/>
      <c r="D34" s="24"/>
      <c r="E34" s="24"/>
      <c r="F34" s="24"/>
      <c r="G34" s="24"/>
      <c r="H34" s="6"/>
      <c r="I34" s="6"/>
      <c r="J34" s="8"/>
      <c r="K34" s="19"/>
      <c r="L34" s="19"/>
      <c r="M34" s="19"/>
      <c r="N34" s="19"/>
      <c r="O34" s="19"/>
      <c r="P34" s="19"/>
      <c r="Q34" s="19"/>
      <c r="R34" s="19"/>
      <c r="S34" s="19"/>
    </row>
    <row r="35" spans="3:63" ht="15" customHeight="1" x14ac:dyDescent="0.35">
      <c r="C35" s="5"/>
      <c r="D35" s="24"/>
      <c r="E35" s="24"/>
      <c r="F35" s="24"/>
      <c r="G35" s="24"/>
      <c r="H35" s="5"/>
      <c r="I35" s="5"/>
      <c r="J35" s="13"/>
      <c r="K35" s="22"/>
      <c r="L35" s="22"/>
      <c r="M35" s="22"/>
      <c r="N35" s="22"/>
      <c r="O35" s="22"/>
      <c r="P35" s="22"/>
      <c r="Q35" s="22"/>
      <c r="R35" s="22"/>
      <c r="S35" s="22"/>
    </row>
    <row r="36" spans="3:63" ht="21" x14ac:dyDescent="0.35">
      <c r="C36" s="5"/>
      <c r="D36" s="24"/>
      <c r="E36" s="24"/>
      <c r="F36" s="24"/>
      <c r="G36" s="24"/>
      <c r="H36" s="5"/>
      <c r="I36" s="5"/>
      <c r="J36" s="8"/>
      <c r="K36" s="19"/>
      <c r="L36" s="19"/>
      <c r="M36" s="19"/>
      <c r="N36" s="19"/>
      <c r="O36" s="19"/>
      <c r="P36" s="19"/>
      <c r="Q36" s="19"/>
      <c r="R36" s="19"/>
      <c r="S36" s="19"/>
    </row>
    <row r="37" spans="3:63" x14ac:dyDescent="0.25">
      <c r="C37" s="5"/>
      <c r="D37" s="26"/>
      <c r="E37" s="26"/>
      <c r="F37" s="26"/>
      <c r="G37" s="26"/>
      <c r="H37" s="5"/>
      <c r="I37" s="25"/>
      <c r="J37" s="5"/>
    </row>
    <row r="38" spans="3:63" x14ac:dyDescent="0.25">
      <c r="C38" s="5"/>
      <c r="D38" s="6"/>
      <c r="E38" s="6"/>
      <c r="F38" s="6"/>
      <c r="G38" s="6"/>
      <c r="H38" s="23"/>
      <c r="I38" s="5"/>
      <c r="J38" s="5"/>
    </row>
    <row r="39" spans="3:63" x14ac:dyDescent="0.25">
      <c r="C39" s="5"/>
      <c r="D39" s="6"/>
      <c r="E39" s="6"/>
      <c r="F39" s="6"/>
      <c r="G39" s="6"/>
      <c r="H39" s="23"/>
      <c r="I39" s="5"/>
      <c r="J39" s="5"/>
    </row>
    <row r="40" spans="3:63" x14ac:dyDescent="0.25">
      <c r="D40" s="6"/>
      <c r="E40" s="6"/>
      <c r="F40" s="6"/>
      <c r="G40" s="6"/>
      <c r="H40" s="47"/>
      <c r="I40" s="5"/>
      <c r="J40" s="5"/>
    </row>
    <row r="41" spans="3:63" x14ac:dyDescent="0.25">
      <c r="D41" s="5"/>
      <c r="E41" s="5"/>
      <c r="F41" s="5"/>
      <c r="G41" s="5"/>
      <c r="H41" s="25"/>
      <c r="I41" s="5"/>
      <c r="J41" s="5"/>
    </row>
    <row r="42" spans="3:63" x14ac:dyDescent="0.25">
      <c r="D42" s="5"/>
      <c r="E42" s="5"/>
      <c r="F42" s="5"/>
      <c r="G42" s="5"/>
      <c r="H42" s="25"/>
      <c r="I42" s="5"/>
      <c r="J42" s="5"/>
    </row>
    <row r="43" spans="3:63" x14ac:dyDescent="0.25">
      <c r="D43" s="5"/>
      <c r="E43" s="5"/>
      <c r="F43" s="5"/>
      <c r="G43" s="5"/>
      <c r="H43" s="25"/>
      <c r="I43" s="5"/>
      <c r="J43" s="5"/>
    </row>
    <row r="44" spans="3:63" x14ac:dyDescent="0.25">
      <c r="D44" s="24"/>
      <c r="E44" s="24"/>
      <c r="F44" s="24"/>
      <c r="G44" s="24"/>
      <c r="H44" s="5"/>
      <c r="I44" s="5"/>
      <c r="J44" s="5"/>
    </row>
    <row r="45" spans="3:63" x14ac:dyDescent="0.25">
      <c r="D45" s="24"/>
      <c r="E45" s="24"/>
      <c r="F45" s="24"/>
      <c r="G45" s="24"/>
      <c r="H45" s="5"/>
      <c r="I45" s="5"/>
      <c r="J45" s="5"/>
    </row>
    <row r="46" spans="3:63" x14ac:dyDescent="0.25">
      <c r="D46" s="6"/>
      <c r="E46" s="6"/>
      <c r="F46" s="6"/>
      <c r="G46" s="6"/>
      <c r="H46" s="5"/>
      <c r="I46" s="5"/>
      <c r="J46" s="5"/>
    </row>
    <row r="47" spans="3:63" x14ac:dyDescent="0.25">
      <c r="D47" s="25"/>
      <c r="E47" s="25"/>
      <c r="F47" s="25"/>
      <c r="G47" s="25"/>
      <c r="H47" s="5"/>
      <c r="I47" s="5"/>
      <c r="J47" s="5"/>
      <c r="AA47" s="102" t="s">
        <v>504</v>
      </c>
      <c r="AB47" s="102"/>
      <c r="AC47" s="102" t="s">
        <v>505</v>
      </c>
      <c r="AD47" s="102"/>
      <c r="AE47" s="102" t="s">
        <v>506</v>
      </c>
      <c r="AF47" s="102"/>
      <c r="AG47" s="102" t="s">
        <v>507</v>
      </c>
      <c r="AH47" s="102"/>
      <c r="AI47" s="102" t="s">
        <v>508</v>
      </c>
      <c r="AJ47" s="102"/>
      <c r="AK47" s="102" t="s">
        <v>509</v>
      </c>
      <c r="AL47" s="102"/>
      <c r="AM47" s="102" t="s">
        <v>510</v>
      </c>
      <c r="AN47" s="102"/>
      <c r="AO47" s="60" t="s">
        <v>511</v>
      </c>
      <c r="AP47" s="102" t="s">
        <v>512</v>
      </c>
      <c r="AQ47" s="102"/>
      <c r="AR47" s="102" t="s">
        <v>513</v>
      </c>
      <c r="AS47" s="102"/>
      <c r="AT47" s="60" t="s">
        <v>514</v>
      </c>
      <c r="AU47" s="60" t="s">
        <v>515</v>
      </c>
      <c r="AV47" s="102" t="s">
        <v>516</v>
      </c>
      <c r="AW47" s="102"/>
      <c r="AX47" s="102"/>
      <c r="AY47" s="102"/>
      <c r="AZ47" s="60" t="s">
        <v>517</v>
      </c>
      <c r="BD47" s="60" t="s">
        <v>499</v>
      </c>
      <c r="BE47" s="60" t="s">
        <v>498</v>
      </c>
      <c r="BF47" s="102" t="s">
        <v>532</v>
      </c>
      <c r="BG47" s="102"/>
      <c r="BH47" s="102" t="s">
        <v>531</v>
      </c>
      <c r="BI47" s="102"/>
      <c r="BJ47" s="102" t="s">
        <v>756</v>
      </c>
      <c r="BK47" s="102"/>
    </row>
    <row r="48" spans="3:63" x14ac:dyDescent="0.25">
      <c r="D48" s="25"/>
      <c r="E48" s="25"/>
      <c r="F48" s="25"/>
      <c r="G48" s="25"/>
      <c r="H48" s="5"/>
      <c r="I48" s="5"/>
      <c r="J48" s="5"/>
      <c r="AA48" s="60" t="s">
        <v>18</v>
      </c>
      <c r="AB48" s="60" t="s">
        <v>20</v>
      </c>
      <c r="AC48" s="60" t="s">
        <v>0</v>
      </c>
      <c r="AD48" s="60" t="s">
        <v>28</v>
      </c>
      <c r="AE48" s="60" t="s">
        <v>0</v>
      </c>
      <c r="AF48" s="60" t="s">
        <v>27</v>
      </c>
      <c r="AG48" s="60" t="s">
        <v>0</v>
      </c>
      <c r="AH48" s="60" t="s">
        <v>29</v>
      </c>
      <c r="AI48" s="60" t="s">
        <v>0</v>
      </c>
      <c r="AJ48" s="60" t="s">
        <v>30</v>
      </c>
      <c r="AK48" s="60" t="s">
        <v>3</v>
      </c>
      <c r="AL48" s="60" t="s">
        <v>0</v>
      </c>
      <c r="AM48" s="60" t="s">
        <v>7</v>
      </c>
      <c r="AN48" s="60" t="s">
        <v>0</v>
      </c>
      <c r="AO48" s="60" t="s">
        <v>6</v>
      </c>
      <c r="AP48" s="60" t="s">
        <v>16</v>
      </c>
      <c r="AQ48" s="60" t="s">
        <v>22</v>
      </c>
      <c r="AR48" s="60" t="s">
        <v>17</v>
      </c>
      <c r="AS48" s="60" t="s">
        <v>23</v>
      </c>
      <c r="AT48" s="60" t="s">
        <v>4</v>
      </c>
      <c r="AU48" s="60" t="s">
        <v>1</v>
      </c>
      <c r="AV48" s="60" t="s">
        <v>9</v>
      </c>
      <c r="AW48" s="60" t="s">
        <v>2</v>
      </c>
      <c r="AX48" s="60" t="s">
        <v>10</v>
      </c>
      <c r="AY48" s="60" t="s">
        <v>11</v>
      </c>
      <c r="AZ48" s="60" t="s">
        <v>8</v>
      </c>
      <c r="BD48" s="60" t="s">
        <v>529</v>
      </c>
      <c r="BE48" s="60" t="s">
        <v>530</v>
      </c>
      <c r="BF48" s="60" t="s">
        <v>495</v>
      </c>
      <c r="BG48" s="60" t="s">
        <v>494</v>
      </c>
      <c r="BH48" s="60" t="s">
        <v>497</v>
      </c>
      <c r="BI48" s="60" t="s">
        <v>496</v>
      </c>
      <c r="BJ48" s="60" t="s">
        <v>493</v>
      </c>
      <c r="BK48" s="60" t="s">
        <v>755</v>
      </c>
    </row>
    <row r="49" spans="4:63" x14ac:dyDescent="0.25">
      <c r="D49" s="25"/>
      <c r="E49" s="25"/>
      <c r="F49" s="25"/>
      <c r="G49" s="25"/>
      <c r="H49" s="5"/>
      <c r="I49" s="5"/>
      <c r="J49" s="5"/>
      <c r="AA49" s="70">
        <f>VLOOKUP(E15,AP49:AQ76,2,FALSE)</f>
        <v>1.1200000000000001</v>
      </c>
      <c r="AB49" s="71">
        <f t="array" ref="AB49">INDEX(AY49:AY611,MATCH(1,(E17=AW49:AW611)*(E18=AV49:AV611),0))</f>
        <v>150.33011721279283</v>
      </c>
      <c r="AC49" s="71">
        <v>0</v>
      </c>
      <c r="AD49" s="76">
        <v>0</v>
      </c>
      <c r="AE49" s="71">
        <v>0</v>
      </c>
      <c r="AF49" s="76">
        <v>6.75</v>
      </c>
      <c r="AG49" s="71">
        <v>0</v>
      </c>
      <c r="AH49" s="76">
        <v>0</v>
      </c>
      <c r="AI49" s="71">
        <v>0</v>
      </c>
      <c r="AJ49" s="76">
        <v>6.75</v>
      </c>
      <c r="AK49" s="76">
        <v>0</v>
      </c>
      <c r="AL49" s="71">
        <v>800</v>
      </c>
      <c r="AM49" s="76">
        <v>0</v>
      </c>
      <c r="AN49" s="71">
        <v>800</v>
      </c>
      <c r="AO49" s="76">
        <v>0</v>
      </c>
      <c r="AP49" s="76">
        <v>0</v>
      </c>
      <c r="AQ49" s="76">
        <v>-0.35</v>
      </c>
      <c r="AR49" s="76">
        <v>0</v>
      </c>
      <c r="AS49" s="76">
        <f t="shared" ref="AS49:AS76" si="2">(1-AQ49)</f>
        <v>1.35</v>
      </c>
      <c r="AT49" s="61">
        <v>1</v>
      </c>
      <c r="AU49" s="61">
        <v>0.25</v>
      </c>
      <c r="AV49" s="60">
        <v>0</v>
      </c>
      <c r="AW49" s="60"/>
      <c r="AX49" s="60">
        <v>0</v>
      </c>
      <c r="AY49" s="60">
        <v>0</v>
      </c>
      <c r="AZ49" s="60">
        <f>PI()</f>
        <v>3.1415926535897931</v>
      </c>
      <c r="BD49" s="60">
        <v>10</v>
      </c>
      <c r="BE49" s="60">
        <v>100</v>
      </c>
      <c r="BF49" s="60">
        <v>0</v>
      </c>
      <c r="BG49" s="60" t="s">
        <v>452</v>
      </c>
      <c r="BH49" s="60">
        <v>5</v>
      </c>
      <c r="BI49" s="60" t="s">
        <v>452</v>
      </c>
      <c r="BJ49" s="60" t="s">
        <v>492</v>
      </c>
      <c r="BK49" s="62" t="s">
        <v>545</v>
      </c>
    </row>
    <row r="50" spans="4:63" x14ac:dyDescent="0.25">
      <c r="D50" s="5"/>
      <c r="E50" s="5"/>
      <c r="F50" s="5"/>
      <c r="G50" s="5"/>
      <c r="H50" s="5"/>
      <c r="I50" s="5"/>
      <c r="J50" s="5"/>
      <c r="AA50" s="71" t="s">
        <v>19</v>
      </c>
      <c r="AB50" s="71" t="s">
        <v>21</v>
      </c>
      <c r="AC50" s="71">
        <v>825</v>
      </c>
      <c r="AD50" s="76">
        <v>0.25</v>
      </c>
      <c r="AE50" s="71">
        <v>1386.5625</v>
      </c>
      <c r="AF50" s="76">
        <v>6.5</v>
      </c>
      <c r="AG50" s="71">
        <v>825</v>
      </c>
      <c r="AH50" s="76">
        <v>0.25</v>
      </c>
      <c r="AI50" s="71">
        <v>1386.5625</v>
      </c>
      <c r="AJ50" s="76">
        <v>6.5</v>
      </c>
      <c r="AK50" s="76">
        <v>0.25</v>
      </c>
      <c r="AL50" s="71">
        <v>825</v>
      </c>
      <c r="AM50" s="76">
        <v>0.25</v>
      </c>
      <c r="AN50" s="71">
        <v>825</v>
      </c>
      <c r="AO50" s="76">
        <v>0.25</v>
      </c>
      <c r="AP50" s="76">
        <v>0.25</v>
      </c>
      <c r="AQ50" s="76">
        <v>-0.33500000000000002</v>
      </c>
      <c r="AR50" s="76">
        <v>0.25</v>
      </c>
      <c r="AS50" s="76">
        <f t="shared" si="2"/>
        <v>1.335</v>
      </c>
      <c r="AT50" s="61">
        <v>1.125</v>
      </c>
      <c r="AU50" s="61">
        <v>0.3125</v>
      </c>
      <c r="AV50" s="76">
        <v>0.25</v>
      </c>
      <c r="AW50" s="60">
        <v>1</v>
      </c>
      <c r="AX50" s="60">
        <f t="shared" ref="AX50:AX72" si="3">($AZ$49*((AV50/2)^2)*AW50)</f>
        <v>4.9087385212340517E-2</v>
      </c>
      <c r="AY50" s="60">
        <f t="shared" ref="AY50:AY114" si="4">(AX50*100)</f>
        <v>4.908738521234052</v>
      </c>
      <c r="BD50" s="60">
        <v>10.5</v>
      </c>
      <c r="BE50" s="60">
        <v>125</v>
      </c>
      <c r="BF50" s="60">
        <v>3</v>
      </c>
      <c r="BG50" s="60" t="s">
        <v>452</v>
      </c>
      <c r="BH50" s="60">
        <v>10</v>
      </c>
      <c r="BI50" s="60" t="s">
        <v>452</v>
      </c>
      <c r="BJ50" s="60" t="s">
        <v>491</v>
      </c>
      <c r="BK50" s="62" t="s">
        <v>545</v>
      </c>
    </row>
    <row r="51" spans="4:63" x14ac:dyDescent="0.25">
      <c r="D51" s="25"/>
      <c r="E51" s="5"/>
      <c r="F51" s="5"/>
      <c r="G51" s="5"/>
      <c r="AA51" s="70">
        <f>VLOOKUP(E16,AR49:AS76,2,FALSE)</f>
        <v>-4.0000000000000036E-2</v>
      </c>
      <c r="AB51" s="71" cm="1">
        <f t="array" ref="AB51">INDEX(AY50:AY613,MATCH(1,(E17=AW50:AW613)*(E18=AV50:AV613),0))</f>
        <v>150.33011721279283</v>
      </c>
      <c r="AC51" s="71">
        <v>850</v>
      </c>
      <c r="AD51" s="76">
        <v>0.5</v>
      </c>
      <c r="AE51" s="71">
        <v>1422.90625</v>
      </c>
      <c r="AF51" s="76">
        <v>6.25</v>
      </c>
      <c r="AG51" s="71">
        <v>850</v>
      </c>
      <c r="AH51" s="76">
        <v>0.5</v>
      </c>
      <c r="AI51" s="71">
        <v>1422.90625</v>
      </c>
      <c r="AJ51" s="76">
        <v>6.25</v>
      </c>
      <c r="AK51" s="76">
        <v>0.5</v>
      </c>
      <c r="AL51" s="71">
        <v>850</v>
      </c>
      <c r="AM51" s="76">
        <v>0.5</v>
      </c>
      <c r="AN51" s="71">
        <v>850</v>
      </c>
      <c r="AO51" s="76">
        <v>0.5</v>
      </c>
      <c r="AP51" s="76">
        <v>0.5</v>
      </c>
      <c r="AQ51" s="76">
        <v>-0.32</v>
      </c>
      <c r="AR51" s="76">
        <v>0.5</v>
      </c>
      <c r="AS51" s="76">
        <f t="shared" si="2"/>
        <v>1.32</v>
      </c>
      <c r="AT51" s="61">
        <v>1.25</v>
      </c>
      <c r="AU51" s="61">
        <v>0.375</v>
      </c>
      <c r="AV51" s="76">
        <v>0.25</v>
      </c>
      <c r="AW51" s="60">
        <v>1.125</v>
      </c>
      <c r="AX51" s="60">
        <f t="shared" si="3"/>
        <v>5.5223308363883082E-2</v>
      </c>
      <c r="AY51" s="60">
        <f t="shared" si="4"/>
        <v>5.5223308363883081</v>
      </c>
      <c r="BD51" s="60">
        <v>11</v>
      </c>
      <c r="BE51" s="60">
        <v>150</v>
      </c>
      <c r="BF51" s="60">
        <v>6</v>
      </c>
      <c r="BG51" s="60" t="s">
        <v>450</v>
      </c>
      <c r="BH51" s="60">
        <v>15</v>
      </c>
      <c r="BI51" s="60" t="s">
        <v>450</v>
      </c>
      <c r="BJ51" s="60" t="s">
        <v>490</v>
      </c>
      <c r="BK51" s="62" t="s">
        <v>545</v>
      </c>
    </row>
    <row r="52" spans="4:63" x14ac:dyDescent="0.25">
      <c r="D52" s="5"/>
      <c r="E52" s="5"/>
      <c r="F52" s="5"/>
      <c r="G52" s="5"/>
      <c r="AA52" s="71" t="s">
        <v>26</v>
      </c>
      <c r="AB52" s="71" t="s">
        <v>25</v>
      </c>
      <c r="AC52" s="71">
        <v>875</v>
      </c>
      <c r="AD52" s="76">
        <v>0.75</v>
      </c>
      <c r="AE52" s="71">
        <v>1459.25</v>
      </c>
      <c r="AF52" s="76">
        <v>6</v>
      </c>
      <c r="AG52" s="71">
        <v>875</v>
      </c>
      <c r="AH52" s="76">
        <v>0.75</v>
      </c>
      <c r="AI52" s="71">
        <v>1459.25</v>
      </c>
      <c r="AJ52" s="76">
        <v>6</v>
      </c>
      <c r="AK52" s="76">
        <v>0.75</v>
      </c>
      <c r="AL52" s="71">
        <v>875</v>
      </c>
      <c r="AM52" s="76">
        <v>0.75</v>
      </c>
      <c r="AN52" s="71">
        <v>875</v>
      </c>
      <c r="AO52" s="76">
        <v>0.75</v>
      </c>
      <c r="AP52" s="76">
        <v>0.75</v>
      </c>
      <c r="AQ52" s="76">
        <v>-0.30499999999999999</v>
      </c>
      <c r="AR52" s="76">
        <v>0.75</v>
      </c>
      <c r="AS52" s="76">
        <f t="shared" si="2"/>
        <v>1.3049999999999999</v>
      </c>
      <c r="AT52" s="61">
        <v>1.375</v>
      </c>
      <c r="AU52" s="61">
        <v>0.4375</v>
      </c>
      <c r="AV52" s="76">
        <v>0.25</v>
      </c>
      <c r="AW52" s="60">
        <v>1.25</v>
      </c>
      <c r="AX52" s="60">
        <f t="shared" si="3"/>
        <v>6.1359231515425647E-2</v>
      </c>
      <c r="AY52" s="60">
        <f t="shared" si="4"/>
        <v>6.1359231515425643</v>
      </c>
      <c r="BD52" s="60">
        <v>11.5</v>
      </c>
      <c r="BE52" s="60">
        <v>175</v>
      </c>
      <c r="BF52" s="60">
        <v>9</v>
      </c>
      <c r="BG52" s="60" t="s">
        <v>450</v>
      </c>
      <c r="BH52" s="60">
        <v>20</v>
      </c>
      <c r="BI52" s="60" t="s">
        <v>450</v>
      </c>
      <c r="BJ52" s="60" t="s">
        <v>489</v>
      </c>
      <c r="BK52" s="62" t="s">
        <v>61</v>
      </c>
    </row>
    <row r="53" spans="4:63" x14ac:dyDescent="0.25">
      <c r="D53" s="5"/>
      <c r="E53" s="5"/>
      <c r="F53" s="5"/>
      <c r="G53" s="5"/>
      <c r="AA53" s="70">
        <f>(E12/E10)</f>
        <v>0.4</v>
      </c>
      <c r="AB53" s="70">
        <f>(AG73*AA53)</f>
        <v>1.6</v>
      </c>
      <c r="AC53" s="71">
        <v>900</v>
      </c>
      <c r="AD53" s="76">
        <v>1</v>
      </c>
      <c r="AE53" s="71">
        <v>1495.59375</v>
      </c>
      <c r="AF53" s="76">
        <v>5.75</v>
      </c>
      <c r="AG53" s="71">
        <v>900</v>
      </c>
      <c r="AH53" s="76">
        <v>1</v>
      </c>
      <c r="AI53" s="71">
        <v>1495.59375</v>
      </c>
      <c r="AJ53" s="76">
        <v>5.75</v>
      </c>
      <c r="AK53" s="76">
        <v>1</v>
      </c>
      <c r="AL53" s="71">
        <v>900</v>
      </c>
      <c r="AM53" s="76">
        <v>1</v>
      </c>
      <c r="AN53" s="71">
        <v>900</v>
      </c>
      <c r="AO53" s="76">
        <v>1</v>
      </c>
      <c r="AP53" s="76">
        <v>1</v>
      </c>
      <c r="AQ53" s="76">
        <v>-0.28999999999999998</v>
      </c>
      <c r="AR53" s="76">
        <v>1</v>
      </c>
      <c r="AS53" s="76">
        <f t="shared" si="2"/>
        <v>1.29</v>
      </c>
      <c r="AT53" s="61">
        <v>1.5</v>
      </c>
      <c r="AU53" s="61">
        <v>0.5</v>
      </c>
      <c r="AV53" s="76">
        <v>0.25</v>
      </c>
      <c r="AW53" s="60">
        <v>1.375</v>
      </c>
      <c r="AX53" s="60">
        <f t="shared" si="3"/>
        <v>6.7495154666968205E-2</v>
      </c>
      <c r="AY53" s="60">
        <f t="shared" si="4"/>
        <v>6.7495154666968205</v>
      </c>
      <c r="BD53" s="60">
        <v>12</v>
      </c>
      <c r="BE53" s="60">
        <v>200</v>
      </c>
      <c r="BF53" s="60">
        <v>12</v>
      </c>
      <c r="BG53" s="60" t="s">
        <v>448</v>
      </c>
      <c r="BH53" s="60">
        <v>25</v>
      </c>
      <c r="BI53" s="60" t="s">
        <v>450</v>
      </c>
      <c r="BJ53" s="60" t="s">
        <v>488</v>
      </c>
      <c r="BK53" s="62" t="s">
        <v>61</v>
      </c>
    </row>
    <row r="54" spans="4:63" x14ac:dyDescent="0.25">
      <c r="D54" s="5"/>
      <c r="E54" s="5"/>
      <c r="F54" s="5"/>
      <c r="G54" s="5"/>
      <c r="AA54" s="63"/>
      <c r="AB54" s="63"/>
      <c r="AC54" s="71">
        <v>1012</v>
      </c>
      <c r="AD54" s="76">
        <v>1.25</v>
      </c>
      <c r="AE54" s="71">
        <v>1531.9375</v>
      </c>
      <c r="AF54" s="76">
        <v>5.5</v>
      </c>
      <c r="AG54" s="71">
        <v>1012</v>
      </c>
      <c r="AH54" s="76">
        <v>1.25</v>
      </c>
      <c r="AI54" s="71">
        <v>1531.9375</v>
      </c>
      <c r="AJ54" s="76">
        <v>5.5</v>
      </c>
      <c r="AK54" s="76">
        <v>1.25</v>
      </c>
      <c r="AL54" s="71">
        <v>1012</v>
      </c>
      <c r="AM54" s="76">
        <v>1.25</v>
      </c>
      <c r="AN54" s="71">
        <v>1012</v>
      </c>
      <c r="AO54" s="76">
        <v>1.25</v>
      </c>
      <c r="AP54" s="76">
        <v>1.25</v>
      </c>
      <c r="AQ54" s="76">
        <v>-0.27</v>
      </c>
      <c r="AR54" s="76">
        <v>1.25</v>
      </c>
      <c r="AS54" s="76">
        <f t="shared" si="2"/>
        <v>1.27</v>
      </c>
      <c r="AT54" s="61">
        <v>1.625</v>
      </c>
      <c r="AU54" s="61">
        <v>0.5625</v>
      </c>
      <c r="AV54" s="76">
        <v>0.25</v>
      </c>
      <c r="AW54" s="60">
        <v>1.5</v>
      </c>
      <c r="AX54" s="60">
        <f t="shared" si="3"/>
        <v>7.3631077818510776E-2</v>
      </c>
      <c r="AY54" s="60">
        <f t="shared" si="4"/>
        <v>7.3631077818510775</v>
      </c>
      <c r="BD54" s="60">
        <v>12.5</v>
      </c>
      <c r="BE54" s="60">
        <v>225</v>
      </c>
      <c r="BF54" s="60">
        <v>15</v>
      </c>
      <c r="BG54" s="60" t="s">
        <v>448</v>
      </c>
      <c r="BH54" s="60">
        <v>30</v>
      </c>
      <c r="BI54" s="60" t="s">
        <v>448</v>
      </c>
      <c r="BJ54" s="60" t="s">
        <v>487</v>
      </c>
      <c r="BK54" s="62" t="s">
        <v>61</v>
      </c>
    </row>
    <row r="55" spans="4:63" x14ac:dyDescent="0.25">
      <c r="D55" s="5"/>
      <c r="E55" s="5"/>
      <c r="F55" s="5"/>
      <c r="G55" s="5"/>
      <c r="AA55" s="63"/>
      <c r="AB55" s="63"/>
      <c r="AC55" s="71">
        <v>1125</v>
      </c>
      <c r="AD55" s="76">
        <v>1.5</v>
      </c>
      <c r="AE55" s="71">
        <v>1568.28125</v>
      </c>
      <c r="AF55" s="76">
        <v>5.25</v>
      </c>
      <c r="AG55" s="71">
        <v>1125</v>
      </c>
      <c r="AH55" s="76">
        <v>1.5</v>
      </c>
      <c r="AI55" s="71">
        <v>1568.28125</v>
      </c>
      <c r="AJ55" s="76">
        <v>5.25</v>
      </c>
      <c r="AK55" s="76">
        <v>1.5</v>
      </c>
      <c r="AL55" s="71">
        <v>1125</v>
      </c>
      <c r="AM55" s="76">
        <v>1.5</v>
      </c>
      <c r="AN55" s="71">
        <v>1125</v>
      </c>
      <c r="AO55" s="76">
        <v>1.5</v>
      </c>
      <c r="AP55" s="76">
        <v>1.5</v>
      </c>
      <c r="AQ55" s="76">
        <v>-0.25</v>
      </c>
      <c r="AR55" s="76">
        <v>1.5</v>
      </c>
      <c r="AS55" s="76">
        <f t="shared" si="2"/>
        <v>1.25</v>
      </c>
      <c r="AT55" s="61">
        <v>1.75</v>
      </c>
      <c r="AU55" s="61">
        <v>0.625</v>
      </c>
      <c r="AV55" s="76">
        <v>0.3125</v>
      </c>
      <c r="AW55" s="60">
        <v>1.25</v>
      </c>
      <c r="AX55" s="60">
        <f t="shared" si="3"/>
        <v>9.5873799242852581E-2</v>
      </c>
      <c r="AY55" s="60">
        <f t="shared" ref="AY55" si="5">(AX55*100)</f>
        <v>9.5873799242852584</v>
      </c>
      <c r="BD55" s="60">
        <v>13</v>
      </c>
      <c r="BE55" s="60">
        <v>250</v>
      </c>
      <c r="BF55" s="60">
        <v>18</v>
      </c>
      <c r="BG55" s="60" t="s">
        <v>146</v>
      </c>
      <c r="BH55" s="60">
        <v>35</v>
      </c>
      <c r="BI55" s="60" t="s">
        <v>448</v>
      </c>
      <c r="BJ55" s="60" t="s">
        <v>486</v>
      </c>
      <c r="BK55" s="62" t="s">
        <v>146</v>
      </c>
    </row>
    <row r="56" spans="4:63" x14ac:dyDescent="0.25">
      <c r="D56" s="5"/>
      <c r="E56" s="5"/>
      <c r="F56" s="5"/>
      <c r="G56" s="5"/>
      <c r="AA56" s="63"/>
      <c r="AB56" s="63"/>
      <c r="AC56" s="71">
        <v>1238</v>
      </c>
      <c r="AD56" s="76">
        <v>1.75</v>
      </c>
      <c r="AE56" s="71">
        <v>1604.625</v>
      </c>
      <c r="AF56" s="76">
        <v>5</v>
      </c>
      <c r="AG56" s="71">
        <v>1238</v>
      </c>
      <c r="AH56" s="76">
        <v>1.75</v>
      </c>
      <c r="AI56" s="71">
        <v>1604.625</v>
      </c>
      <c r="AJ56" s="76">
        <v>5</v>
      </c>
      <c r="AK56" s="76">
        <v>1.75</v>
      </c>
      <c r="AL56" s="71">
        <v>1238</v>
      </c>
      <c r="AM56" s="76">
        <v>1.75</v>
      </c>
      <c r="AN56" s="71">
        <v>1238</v>
      </c>
      <c r="AO56" s="76">
        <v>1.75</v>
      </c>
      <c r="AP56" s="76">
        <v>1.75</v>
      </c>
      <c r="AQ56" s="76">
        <v>-0.22</v>
      </c>
      <c r="AR56" s="76">
        <v>1.75</v>
      </c>
      <c r="AS56" s="76">
        <f t="shared" si="2"/>
        <v>1.22</v>
      </c>
      <c r="AT56" s="61">
        <v>1.875</v>
      </c>
      <c r="AU56" s="61">
        <v>0.6875</v>
      </c>
      <c r="AV56" s="76">
        <v>0.3125</v>
      </c>
      <c r="AW56" s="60">
        <v>1</v>
      </c>
      <c r="AX56" s="60">
        <f t="shared" si="3"/>
        <v>7.6699039394282062E-2</v>
      </c>
      <c r="AY56" s="60">
        <f t="shared" si="4"/>
        <v>7.669903939428206</v>
      </c>
      <c r="BD56" s="60">
        <v>13.5</v>
      </c>
      <c r="BE56" s="60">
        <v>275</v>
      </c>
      <c r="BF56" s="60">
        <v>21</v>
      </c>
      <c r="BG56" s="60" t="s">
        <v>146</v>
      </c>
      <c r="BH56" s="60">
        <v>40</v>
      </c>
      <c r="BI56" s="60" t="s">
        <v>459</v>
      </c>
      <c r="BJ56" s="60" t="s">
        <v>485</v>
      </c>
      <c r="BK56" s="62" t="s">
        <v>210</v>
      </c>
    </row>
    <row r="57" spans="4:63" x14ac:dyDescent="0.25">
      <c r="E57" s="27"/>
      <c r="AA57" s="63"/>
      <c r="AB57" s="63"/>
      <c r="AC57" s="71">
        <v>1350.2</v>
      </c>
      <c r="AD57" s="76">
        <v>2</v>
      </c>
      <c r="AE57" s="71">
        <v>1640.96875</v>
      </c>
      <c r="AF57" s="76">
        <v>4.75</v>
      </c>
      <c r="AG57" s="71">
        <v>1350.2</v>
      </c>
      <c r="AH57" s="76">
        <v>2</v>
      </c>
      <c r="AI57" s="71">
        <v>1640.96875</v>
      </c>
      <c r="AJ57" s="76">
        <v>4.75</v>
      </c>
      <c r="AK57" s="76">
        <v>2</v>
      </c>
      <c r="AL57" s="71">
        <v>1350.2</v>
      </c>
      <c r="AM57" s="76">
        <v>2</v>
      </c>
      <c r="AN57" s="71">
        <v>1350.2</v>
      </c>
      <c r="AO57" s="76">
        <v>2</v>
      </c>
      <c r="AP57" s="76">
        <v>2</v>
      </c>
      <c r="AQ57" s="76">
        <v>-0.2</v>
      </c>
      <c r="AR57" s="76">
        <v>2</v>
      </c>
      <c r="AS57" s="76">
        <f t="shared" si="2"/>
        <v>1.2</v>
      </c>
      <c r="AT57" s="61">
        <v>2</v>
      </c>
      <c r="AU57" s="61">
        <v>0.75</v>
      </c>
      <c r="AV57" s="76">
        <v>0.25</v>
      </c>
      <c r="AW57" s="60">
        <v>1.625</v>
      </c>
      <c r="AX57" s="60">
        <f t="shared" si="3"/>
        <v>7.9767000970053348E-2</v>
      </c>
      <c r="AY57" s="60">
        <f t="shared" si="4"/>
        <v>7.9767000970053346</v>
      </c>
      <c r="BD57" s="60">
        <v>14</v>
      </c>
      <c r="BE57" s="60">
        <v>300</v>
      </c>
      <c r="BF57" s="60">
        <v>24</v>
      </c>
      <c r="BG57" s="60" t="s">
        <v>445</v>
      </c>
      <c r="BH57" s="60">
        <v>45</v>
      </c>
      <c r="BI57" s="60" t="s">
        <v>459</v>
      </c>
      <c r="BJ57" s="60" t="s">
        <v>484</v>
      </c>
      <c r="BK57" s="62" t="s">
        <v>210</v>
      </c>
    </row>
    <row r="58" spans="4:63" x14ac:dyDescent="0.25">
      <c r="E58" s="28"/>
      <c r="F58" s="27"/>
      <c r="AA58" s="63"/>
      <c r="AB58" s="63"/>
      <c r="AC58" s="71">
        <v>1491</v>
      </c>
      <c r="AD58" s="76">
        <v>2.25</v>
      </c>
      <c r="AE58" s="71">
        <v>1677.3125</v>
      </c>
      <c r="AF58" s="76">
        <v>4.5</v>
      </c>
      <c r="AG58" s="71">
        <v>1491</v>
      </c>
      <c r="AH58" s="76">
        <v>2.25</v>
      </c>
      <c r="AI58" s="71">
        <v>1677.3125</v>
      </c>
      <c r="AJ58" s="76">
        <v>4.5</v>
      </c>
      <c r="AK58" s="76">
        <v>2.25</v>
      </c>
      <c r="AL58" s="71">
        <v>1491</v>
      </c>
      <c r="AM58" s="76">
        <v>2.25</v>
      </c>
      <c r="AN58" s="71">
        <v>1491</v>
      </c>
      <c r="AO58" s="76">
        <v>2.25</v>
      </c>
      <c r="AP58" s="76">
        <v>2.25</v>
      </c>
      <c r="AQ58" s="76">
        <v>-1.9E-2</v>
      </c>
      <c r="AR58" s="76">
        <v>2.25</v>
      </c>
      <c r="AS58" s="76">
        <f t="shared" si="2"/>
        <v>1.0189999999999999</v>
      </c>
      <c r="AT58" s="61">
        <v>2.125</v>
      </c>
      <c r="AU58" s="61">
        <v>0.8125</v>
      </c>
      <c r="AV58" s="76">
        <v>0.25</v>
      </c>
      <c r="AW58" s="60">
        <v>1.75</v>
      </c>
      <c r="AX58" s="60">
        <f t="shared" si="3"/>
        <v>8.5902924121595906E-2</v>
      </c>
      <c r="AY58" s="60">
        <f t="shared" si="4"/>
        <v>8.5902924121595898</v>
      </c>
      <c r="BD58" s="60">
        <v>14.5</v>
      </c>
      <c r="BE58" s="60">
        <v>325</v>
      </c>
      <c r="BF58" s="60">
        <v>27</v>
      </c>
      <c r="BG58" s="60" t="s">
        <v>544</v>
      </c>
      <c r="BH58" s="60">
        <v>50</v>
      </c>
      <c r="BI58" s="60" t="s">
        <v>459</v>
      </c>
      <c r="BJ58" s="60" t="s">
        <v>483</v>
      </c>
      <c r="BK58" s="62" t="s">
        <v>210</v>
      </c>
    </row>
    <row r="59" spans="4:63" x14ac:dyDescent="0.25">
      <c r="E59" s="28"/>
      <c r="F59" s="27"/>
      <c r="AA59" s="63"/>
      <c r="AB59" s="63"/>
      <c r="AC59" s="71">
        <v>1622</v>
      </c>
      <c r="AD59" s="76">
        <v>2.5</v>
      </c>
      <c r="AE59" s="71">
        <v>1713.65625</v>
      </c>
      <c r="AF59" s="76">
        <v>4.25</v>
      </c>
      <c r="AG59" s="71">
        <v>1622</v>
      </c>
      <c r="AH59" s="76">
        <v>2.5</v>
      </c>
      <c r="AI59" s="71">
        <v>1713.65625</v>
      </c>
      <c r="AJ59" s="76">
        <v>4.25</v>
      </c>
      <c r="AK59" s="76">
        <v>2.5</v>
      </c>
      <c r="AL59" s="71">
        <v>1622</v>
      </c>
      <c r="AM59" s="76">
        <v>2.5</v>
      </c>
      <c r="AN59" s="71">
        <v>1622</v>
      </c>
      <c r="AO59" s="76">
        <v>2.5</v>
      </c>
      <c r="AP59" s="76">
        <v>2.5</v>
      </c>
      <c r="AQ59" s="76">
        <v>-1.7999999999999999E-2</v>
      </c>
      <c r="AR59" s="76">
        <v>2.5</v>
      </c>
      <c r="AS59" s="76">
        <f t="shared" si="2"/>
        <v>1.018</v>
      </c>
      <c r="AT59" s="61">
        <v>2.25</v>
      </c>
      <c r="AU59" s="61">
        <v>0.875</v>
      </c>
      <c r="AV59" s="76">
        <v>0.3125</v>
      </c>
      <c r="AW59" s="60">
        <v>1.125</v>
      </c>
      <c r="AX59" s="60">
        <f t="shared" si="3"/>
        <v>8.6286419318567315E-2</v>
      </c>
      <c r="AY59" s="60">
        <f t="shared" si="4"/>
        <v>8.6286419318567322</v>
      </c>
      <c r="BD59" s="60">
        <v>15</v>
      </c>
      <c r="BE59" s="60">
        <v>350</v>
      </c>
      <c r="BF59" s="60">
        <v>30</v>
      </c>
      <c r="BG59" s="60" t="s">
        <v>443</v>
      </c>
      <c r="BH59" s="60">
        <v>55</v>
      </c>
      <c r="BI59" s="60" t="s">
        <v>445</v>
      </c>
      <c r="BJ59" s="60" t="s">
        <v>482</v>
      </c>
      <c r="BK59" s="62" t="s">
        <v>546</v>
      </c>
    </row>
    <row r="60" spans="4:63" x14ac:dyDescent="0.25">
      <c r="E60" s="28"/>
      <c r="F60" s="27"/>
      <c r="AA60" s="63"/>
      <c r="AB60" s="63"/>
      <c r="AC60" s="71">
        <v>1750</v>
      </c>
      <c r="AD60" s="76">
        <v>2.75</v>
      </c>
      <c r="AE60" s="71">
        <v>1750</v>
      </c>
      <c r="AF60" s="76">
        <v>4</v>
      </c>
      <c r="AG60" s="71">
        <v>1750</v>
      </c>
      <c r="AH60" s="76">
        <v>2.75</v>
      </c>
      <c r="AI60" s="71">
        <v>1750</v>
      </c>
      <c r="AJ60" s="76">
        <v>4</v>
      </c>
      <c r="AK60" s="76">
        <v>2.75</v>
      </c>
      <c r="AL60" s="71">
        <v>1750</v>
      </c>
      <c r="AM60" s="76">
        <v>2.75</v>
      </c>
      <c r="AN60" s="71">
        <v>1750</v>
      </c>
      <c r="AO60" s="76">
        <v>2.75</v>
      </c>
      <c r="AP60" s="76">
        <v>2.75</v>
      </c>
      <c r="AQ60" s="76">
        <v>-1.7000000000000001E-2</v>
      </c>
      <c r="AR60" s="76">
        <v>2.75</v>
      </c>
      <c r="AS60" s="76">
        <f t="shared" si="2"/>
        <v>1.0169999999999999</v>
      </c>
      <c r="AT60" s="61">
        <v>2.375</v>
      </c>
      <c r="AU60" s="61">
        <v>0.9375</v>
      </c>
      <c r="AV60" s="76">
        <v>0.25</v>
      </c>
      <c r="AW60" s="60">
        <v>1.875</v>
      </c>
      <c r="AX60" s="60">
        <f t="shared" si="3"/>
        <v>9.2038847273138463E-2</v>
      </c>
      <c r="AY60" s="60">
        <f t="shared" si="4"/>
        <v>9.2038847273138469</v>
      </c>
      <c r="BA60" s="102" t="s">
        <v>525</v>
      </c>
      <c r="BB60" s="102"/>
      <c r="BC60" s="102"/>
      <c r="BD60" s="60">
        <v>15.5</v>
      </c>
      <c r="BE60" s="60">
        <v>375</v>
      </c>
      <c r="BF60" s="60">
        <v>33</v>
      </c>
      <c r="BG60" s="60" t="s">
        <v>443</v>
      </c>
      <c r="BH60" s="60">
        <v>60</v>
      </c>
      <c r="BI60" s="60" t="s">
        <v>445</v>
      </c>
      <c r="BJ60" s="60" t="s">
        <v>480</v>
      </c>
      <c r="BK60" s="62" t="s">
        <v>546</v>
      </c>
    </row>
    <row r="61" spans="4:63" x14ac:dyDescent="0.25">
      <c r="E61" s="28"/>
      <c r="F61" s="27"/>
      <c r="AA61" s="63"/>
      <c r="AB61" s="63"/>
      <c r="AC61" s="71">
        <v>1882.92</v>
      </c>
      <c r="AD61" s="76">
        <v>3</v>
      </c>
      <c r="AE61" s="71">
        <v>1810</v>
      </c>
      <c r="AF61" s="76">
        <v>3.75</v>
      </c>
      <c r="AG61" s="71">
        <v>1882.92</v>
      </c>
      <c r="AH61" s="76">
        <v>3</v>
      </c>
      <c r="AI61" s="71">
        <v>1810</v>
      </c>
      <c r="AJ61" s="76">
        <v>3.75</v>
      </c>
      <c r="AK61" s="76">
        <v>3</v>
      </c>
      <c r="AL61" s="71">
        <v>1882.92</v>
      </c>
      <c r="AM61" s="76">
        <v>3</v>
      </c>
      <c r="AN61" s="71">
        <v>1882.92</v>
      </c>
      <c r="AO61" s="76">
        <v>3</v>
      </c>
      <c r="AP61" s="76">
        <v>3</v>
      </c>
      <c r="AQ61" s="76">
        <v>-0.16</v>
      </c>
      <c r="AR61" s="76">
        <v>3</v>
      </c>
      <c r="AS61" s="76">
        <f t="shared" si="2"/>
        <v>1.1599999999999999</v>
      </c>
      <c r="AT61" s="61">
        <v>2.5</v>
      </c>
      <c r="AU61" s="61">
        <v>1</v>
      </c>
      <c r="AV61" s="76">
        <v>0.3125</v>
      </c>
      <c r="AW61" s="60">
        <v>1.25</v>
      </c>
      <c r="AX61" s="60">
        <f t="shared" si="3"/>
        <v>9.5873799242852581E-2</v>
      </c>
      <c r="AY61" s="60">
        <f t="shared" si="4"/>
        <v>9.5873799242852584</v>
      </c>
      <c r="BA61" s="60" t="s">
        <v>481</v>
      </c>
      <c r="BB61" s="60" t="str">
        <f>VLOOKUP(E4&amp;"|"&amp;E5,BJ49:BK691,2,FALSE)</f>
        <v>Rev Dominant</v>
      </c>
      <c r="BC61" s="60">
        <f>VLOOKUP(BB61,BA71:BB81,2,FALSE)</f>
        <v>0.4</v>
      </c>
      <c r="BD61" s="60">
        <v>16</v>
      </c>
      <c r="BE61" s="60">
        <v>400</v>
      </c>
      <c r="BF61" s="60">
        <v>36</v>
      </c>
      <c r="BG61" s="60" t="s">
        <v>441</v>
      </c>
      <c r="BH61" s="60">
        <v>65</v>
      </c>
      <c r="BI61" s="60" t="s">
        <v>445</v>
      </c>
      <c r="BJ61" s="60" t="s">
        <v>478</v>
      </c>
      <c r="BK61" s="62" t="s">
        <v>546</v>
      </c>
    </row>
    <row r="62" spans="4:63" x14ac:dyDescent="0.25">
      <c r="E62" s="28"/>
      <c r="F62" s="27"/>
      <c r="AA62" s="63"/>
      <c r="AB62" s="63"/>
      <c r="AC62" s="71">
        <v>1894</v>
      </c>
      <c r="AD62" s="76">
        <v>3.25</v>
      </c>
      <c r="AE62" s="71">
        <v>1870</v>
      </c>
      <c r="AF62" s="76">
        <v>3.5</v>
      </c>
      <c r="AG62" s="71">
        <v>1894</v>
      </c>
      <c r="AH62" s="76">
        <v>3.25</v>
      </c>
      <c r="AI62" s="71">
        <v>1870</v>
      </c>
      <c r="AJ62" s="76">
        <v>3.5</v>
      </c>
      <c r="AK62" s="76">
        <v>3.25</v>
      </c>
      <c r="AL62" s="71">
        <v>1894</v>
      </c>
      <c r="AM62" s="76">
        <v>3.25</v>
      </c>
      <c r="AN62" s="71">
        <v>1894</v>
      </c>
      <c r="AO62" s="76">
        <v>3.25</v>
      </c>
      <c r="AP62" s="76">
        <v>3.25</v>
      </c>
      <c r="AQ62" s="76">
        <v>-5.3333333333333323E-2</v>
      </c>
      <c r="AR62" s="76">
        <v>3.25</v>
      </c>
      <c r="AS62" s="76">
        <f t="shared" si="2"/>
        <v>1.0533333333333332</v>
      </c>
      <c r="AT62" s="61">
        <v>2.625</v>
      </c>
      <c r="AU62" s="61">
        <v>1.0625</v>
      </c>
      <c r="AV62" s="76">
        <v>0.25</v>
      </c>
      <c r="AW62" s="60">
        <v>2</v>
      </c>
      <c r="AX62" s="60">
        <f t="shared" si="3"/>
        <v>9.8174770424681035E-2</v>
      </c>
      <c r="AY62" s="60">
        <f t="shared" si="4"/>
        <v>9.8174770424681039</v>
      </c>
      <c r="BA62" s="60" t="s">
        <v>479</v>
      </c>
      <c r="BB62" s="60" t="str">
        <f>VLOOKUP(E7,BH49:BI66,2,FALSE)</f>
        <v>Slightly High</v>
      </c>
      <c r="BC62" s="60">
        <f>VLOOKUP(BB62,BA84:BB90,2,FALSE)</f>
        <v>0.75</v>
      </c>
      <c r="BD62" s="60">
        <v>16.5</v>
      </c>
      <c r="BE62" s="60">
        <v>425</v>
      </c>
      <c r="BF62" s="60">
        <v>39</v>
      </c>
      <c r="BG62" s="60" t="s">
        <v>441</v>
      </c>
      <c r="BH62" s="60">
        <v>70</v>
      </c>
      <c r="BI62" s="60" t="s">
        <v>443</v>
      </c>
      <c r="BJ62" s="60" t="s">
        <v>476</v>
      </c>
      <c r="BK62" s="62" t="s">
        <v>274</v>
      </c>
    </row>
    <row r="63" spans="4:63" x14ac:dyDescent="0.25">
      <c r="E63" s="28"/>
      <c r="F63" s="27"/>
      <c r="AA63" s="63"/>
      <c r="AB63" s="63"/>
      <c r="AC63" s="63"/>
      <c r="AD63" s="63"/>
      <c r="AE63" s="63"/>
      <c r="AF63" s="63"/>
      <c r="AG63" s="63"/>
      <c r="AH63" s="63"/>
      <c r="AI63" s="63"/>
      <c r="AJ63" s="63"/>
      <c r="AK63" s="76">
        <v>3.5</v>
      </c>
      <c r="AL63" s="71">
        <v>1870</v>
      </c>
      <c r="AM63" s="76">
        <v>3.5</v>
      </c>
      <c r="AN63" s="71">
        <v>1870</v>
      </c>
      <c r="AO63" s="76">
        <v>3.5</v>
      </c>
      <c r="AP63" s="76">
        <v>3.5</v>
      </c>
      <c r="AQ63" s="76">
        <v>1.008</v>
      </c>
      <c r="AR63" s="76">
        <v>3.5</v>
      </c>
      <c r="AS63" s="76">
        <f t="shared" si="2"/>
        <v>-8.0000000000000071E-3</v>
      </c>
      <c r="AT63" s="61">
        <v>2.75</v>
      </c>
      <c r="AU63" s="61">
        <v>1.125</v>
      </c>
      <c r="AV63" s="76">
        <v>0.25</v>
      </c>
      <c r="AW63" s="60">
        <v>2.125</v>
      </c>
      <c r="AX63" s="60">
        <f t="shared" si="3"/>
        <v>0.10431069357622361</v>
      </c>
      <c r="AY63" s="60">
        <f t="shared" si="4"/>
        <v>10.431069357622361</v>
      </c>
      <c r="BA63" s="60" t="s">
        <v>477</v>
      </c>
      <c r="BB63" s="60" t="str">
        <f>VLOOKUP(E6,BF49:BG66,2,FALSE)</f>
        <v>Matched</v>
      </c>
      <c r="BC63" s="60">
        <f>VLOOKUP(BB63,BA93:BB99,2,FALSE)</f>
        <v>0.6</v>
      </c>
      <c r="BD63" s="60">
        <v>17</v>
      </c>
      <c r="BE63" s="60">
        <v>450</v>
      </c>
      <c r="BF63" s="60">
        <v>42</v>
      </c>
      <c r="BG63" s="60" t="s">
        <v>441</v>
      </c>
      <c r="BH63" s="60">
        <v>75</v>
      </c>
      <c r="BI63" s="60" t="s">
        <v>443</v>
      </c>
      <c r="BJ63" s="60" t="s">
        <v>475</v>
      </c>
      <c r="BK63" s="62" t="s">
        <v>274</v>
      </c>
    </row>
    <row r="64" spans="4:63" x14ac:dyDescent="0.25">
      <c r="E64" s="28"/>
      <c r="F64" s="27"/>
      <c r="AA64" s="63"/>
      <c r="AB64" s="63"/>
      <c r="AC64" s="102" t="s">
        <v>502</v>
      </c>
      <c r="AD64" s="102"/>
      <c r="AE64" s="102"/>
      <c r="AF64" s="67"/>
      <c r="AG64" s="102" t="s">
        <v>503</v>
      </c>
      <c r="AH64" s="102"/>
      <c r="AI64" s="102"/>
      <c r="AJ64" s="63"/>
      <c r="AK64" s="76">
        <v>3.75</v>
      </c>
      <c r="AL64" s="71">
        <v>1810</v>
      </c>
      <c r="AM64" s="76">
        <v>3.75</v>
      </c>
      <c r="AN64" s="71">
        <v>1810</v>
      </c>
      <c r="AO64" s="76">
        <v>3.75</v>
      </c>
      <c r="AP64" s="76">
        <v>3.75</v>
      </c>
      <c r="AQ64" s="76">
        <v>1.024</v>
      </c>
      <c r="AR64" s="76">
        <v>3.75</v>
      </c>
      <c r="AS64" s="76">
        <f t="shared" si="2"/>
        <v>-2.4000000000000021E-2</v>
      </c>
      <c r="AT64" s="61">
        <v>2.875</v>
      </c>
      <c r="AU64" s="61">
        <v>1.1875</v>
      </c>
      <c r="AV64" s="76">
        <v>0.3125</v>
      </c>
      <c r="AW64" s="60">
        <v>1.375</v>
      </c>
      <c r="AX64" s="60">
        <f t="shared" si="3"/>
        <v>0.10546117916713783</v>
      </c>
      <c r="AY64" s="60">
        <f t="shared" si="4"/>
        <v>10.546117916713783</v>
      </c>
      <c r="BD64" s="60">
        <v>17.5</v>
      </c>
      <c r="BE64" s="60">
        <v>475</v>
      </c>
      <c r="BF64" s="60">
        <v>45</v>
      </c>
      <c r="BG64" s="60" t="s">
        <v>441</v>
      </c>
      <c r="BH64" s="60">
        <v>80</v>
      </c>
      <c r="BI64" s="60" t="s">
        <v>443</v>
      </c>
      <c r="BJ64" s="60" t="s">
        <v>474</v>
      </c>
      <c r="BK64" s="62" t="s">
        <v>274</v>
      </c>
    </row>
    <row r="65" spans="5:63" x14ac:dyDescent="0.25">
      <c r="E65" s="28"/>
      <c r="F65" s="27"/>
      <c r="AA65" s="63"/>
      <c r="AB65" s="63"/>
      <c r="AC65" s="62" t="s">
        <v>18</v>
      </c>
      <c r="AD65" s="104">
        <f>(AA49*AB49)</f>
        <v>168.36973127832798</v>
      </c>
      <c r="AE65" s="104"/>
      <c r="AG65" s="62" t="s">
        <v>33</v>
      </c>
      <c r="AH65" s="104">
        <f>VLOOKUP(AG73,AK49:AL76,2,TRUE)</f>
        <v>1750</v>
      </c>
      <c r="AI65" s="104"/>
      <c r="AJ65" s="63"/>
      <c r="AK65" s="76">
        <v>4</v>
      </c>
      <c r="AL65" s="71">
        <v>1750</v>
      </c>
      <c r="AM65" s="76">
        <v>4</v>
      </c>
      <c r="AN65" s="71">
        <v>1750</v>
      </c>
      <c r="AO65" s="76">
        <v>4</v>
      </c>
      <c r="AP65" s="76">
        <v>4</v>
      </c>
      <c r="AQ65" s="76">
        <v>1.04</v>
      </c>
      <c r="AR65" s="76">
        <v>4</v>
      </c>
      <c r="AS65" s="76">
        <f t="shared" si="2"/>
        <v>-4.0000000000000036E-2</v>
      </c>
      <c r="AT65" s="61">
        <v>3</v>
      </c>
      <c r="AU65" s="61">
        <v>1.25</v>
      </c>
      <c r="AV65" s="76">
        <v>0.375</v>
      </c>
      <c r="AW65" s="60">
        <v>1</v>
      </c>
      <c r="AX65" s="60">
        <f t="shared" si="3"/>
        <v>0.11044661672776616</v>
      </c>
      <c r="AY65" s="60">
        <f t="shared" si="4"/>
        <v>11.044661672776616</v>
      </c>
      <c r="BD65" s="60">
        <v>18</v>
      </c>
      <c r="BE65" s="60">
        <v>500</v>
      </c>
      <c r="BF65" s="60">
        <v>48</v>
      </c>
      <c r="BG65" s="60" t="s">
        <v>441</v>
      </c>
      <c r="BH65" s="60">
        <v>85</v>
      </c>
      <c r="BI65" s="60" t="s">
        <v>441</v>
      </c>
      <c r="BJ65" s="60" t="s">
        <v>473</v>
      </c>
      <c r="BK65" s="62" t="s">
        <v>338</v>
      </c>
    </row>
    <row r="66" spans="5:63" x14ac:dyDescent="0.25">
      <c r="E66" s="28"/>
      <c r="F66" s="27"/>
      <c r="AA66" s="63"/>
      <c r="AB66" s="63"/>
      <c r="AC66" s="62" t="s">
        <v>14</v>
      </c>
      <c r="AD66" s="104">
        <f>VLOOKUP(E10,AK49:AL76,2,FALSE)</f>
        <v>1604.625</v>
      </c>
      <c r="AE66" s="104"/>
      <c r="AG66" s="62" t="s">
        <v>15</v>
      </c>
      <c r="AH66" s="104">
        <f>VLOOKUP(AG77,AM49:AN76,2,TRUE)</f>
        <v>1713.65625</v>
      </c>
      <c r="AI66" s="104"/>
      <c r="AJ66" s="63"/>
      <c r="AK66" s="76">
        <v>4.25</v>
      </c>
      <c r="AL66" s="71">
        <v>1713.65625</v>
      </c>
      <c r="AM66" s="76">
        <v>4.25</v>
      </c>
      <c r="AN66" s="71">
        <v>1713.65625</v>
      </c>
      <c r="AO66" s="76">
        <v>4.25</v>
      </c>
      <c r="AP66" s="76">
        <v>4.25</v>
      </c>
      <c r="AQ66" s="76">
        <v>1.06</v>
      </c>
      <c r="AR66" s="76">
        <v>4.25</v>
      </c>
      <c r="AS66" s="76">
        <f t="shared" si="2"/>
        <v>-6.0000000000000053E-2</v>
      </c>
      <c r="AT66" s="61">
        <v>3.125</v>
      </c>
      <c r="AU66" s="61"/>
      <c r="AV66" s="76">
        <v>0.25</v>
      </c>
      <c r="AW66" s="60">
        <v>2.25</v>
      </c>
      <c r="AX66" s="60">
        <f t="shared" si="3"/>
        <v>0.11044661672776616</v>
      </c>
      <c r="AY66" s="60">
        <f t="shared" si="4"/>
        <v>11.044661672776616</v>
      </c>
      <c r="BD66" s="60">
        <v>18.5</v>
      </c>
      <c r="BE66" s="60">
        <v>525</v>
      </c>
      <c r="BF66" s="60">
        <v>51</v>
      </c>
      <c r="BG66" s="60" t="s">
        <v>441</v>
      </c>
      <c r="BH66" s="60">
        <v>90</v>
      </c>
      <c r="BI66" s="60" t="s">
        <v>441</v>
      </c>
      <c r="BJ66" s="60" t="s">
        <v>547</v>
      </c>
      <c r="BK66" s="62" t="s">
        <v>548</v>
      </c>
    </row>
    <row r="67" spans="5:63" x14ac:dyDescent="0.25">
      <c r="E67" s="28"/>
      <c r="F67" s="27"/>
      <c r="AA67" s="63"/>
      <c r="AB67" s="63"/>
      <c r="AC67" s="62" t="s">
        <v>31</v>
      </c>
      <c r="AD67" s="104">
        <f>ROUND((AD66+AD65)*1,0)/1</f>
        <v>1773</v>
      </c>
      <c r="AE67" s="104"/>
      <c r="AJ67" s="63"/>
      <c r="AK67" s="76">
        <v>4.5</v>
      </c>
      <c r="AL67" s="71">
        <v>1677.3125</v>
      </c>
      <c r="AM67" s="76">
        <v>4.5</v>
      </c>
      <c r="AN67" s="71">
        <v>1677.3125</v>
      </c>
      <c r="AO67" s="76">
        <v>4.5</v>
      </c>
      <c r="AP67" s="76">
        <v>4.5</v>
      </c>
      <c r="AQ67" s="76">
        <v>1.08</v>
      </c>
      <c r="AR67" s="76">
        <v>4.5</v>
      </c>
      <c r="AS67" s="76">
        <f t="shared" si="2"/>
        <v>-8.0000000000000071E-2</v>
      </c>
      <c r="AT67" s="61">
        <v>3.25</v>
      </c>
      <c r="AU67" s="68"/>
      <c r="AV67" s="76">
        <v>0.3125</v>
      </c>
      <c r="AW67" s="60">
        <v>1.5</v>
      </c>
      <c r="AX67" s="60">
        <f t="shared" si="3"/>
        <v>0.11504855909142309</v>
      </c>
      <c r="AY67" s="60">
        <f t="shared" si="4"/>
        <v>11.504855909142309</v>
      </c>
      <c r="BD67" s="60">
        <v>19</v>
      </c>
      <c r="BE67" s="60">
        <v>550</v>
      </c>
      <c r="BH67" s="60"/>
      <c r="BI67" s="60"/>
      <c r="BJ67" s="60" t="s">
        <v>549</v>
      </c>
      <c r="BK67" s="62" t="s">
        <v>548</v>
      </c>
    </row>
    <row r="68" spans="5:63" x14ac:dyDescent="0.25">
      <c r="E68" s="28"/>
      <c r="F68" s="27"/>
      <c r="AA68" s="63"/>
      <c r="AB68" s="63"/>
      <c r="AC68" s="62" t="s">
        <v>19</v>
      </c>
      <c r="AD68" s="104">
        <f>(AA51*AB51)</f>
        <v>-6.0132046885117187</v>
      </c>
      <c r="AE68" s="104"/>
      <c r="AG68" s="62" t="s">
        <v>5</v>
      </c>
      <c r="AH68" s="104">
        <f>(AH65+AH66)</f>
        <v>3463.65625</v>
      </c>
      <c r="AI68" s="104"/>
      <c r="AJ68" s="63"/>
      <c r="AK68" s="76">
        <v>4.75</v>
      </c>
      <c r="AL68" s="71">
        <v>1640.96875</v>
      </c>
      <c r="AM68" s="76">
        <v>4.75</v>
      </c>
      <c r="AN68" s="71">
        <v>1640.96875</v>
      </c>
      <c r="AO68" s="76">
        <v>4.75</v>
      </c>
      <c r="AP68" s="76">
        <v>4.75</v>
      </c>
      <c r="AQ68" s="76">
        <v>1.1000000000000001</v>
      </c>
      <c r="AR68" s="76">
        <v>4.75</v>
      </c>
      <c r="AS68" s="76">
        <f t="shared" si="2"/>
        <v>-0.10000000000000009</v>
      </c>
      <c r="AT68" s="61">
        <v>3.375</v>
      </c>
      <c r="AU68" s="68"/>
      <c r="AV68" s="76">
        <v>0.25</v>
      </c>
      <c r="AW68" s="60">
        <v>2.375</v>
      </c>
      <c r="AX68" s="60">
        <f t="shared" si="3"/>
        <v>0.11658253987930872</v>
      </c>
      <c r="AY68" s="60">
        <f t="shared" si="4"/>
        <v>11.658253987930872</v>
      </c>
      <c r="BD68" s="60">
        <v>19.5</v>
      </c>
      <c r="BE68" s="60">
        <v>575</v>
      </c>
      <c r="BH68" s="60"/>
      <c r="BI68" s="60"/>
      <c r="BJ68" s="60" t="s">
        <v>550</v>
      </c>
      <c r="BK68" s="62" t="s">
        <v>548</v>
      </c>
    </row>
    <row r="69" spans="5:63" x14ac:dyDescent="0.25">
      <c r="E69" s="28"/>
      <c r="F69" s="27"/>
      <c r="AA69" s="63"/>
      <c r="AB69" s="63"/>
      <c r="AC69" s="62" t="s">
        <v>15</v>
      </c>
      <c r="AD69" s="104">
        <f>VLOOKUP(E11,AM49:AN76,2,FALSE)</f>
        <v>1750</v>
      </c>
      <c r="AE69" s="104"/>
      <c r="AJ69" s="63"/>
      <c r="AK69" s="76">
        <v>5</v>
      </c>
      <c r="AL69" s="71">
        <v>1604.625</v>
      </c>
      <c r="AM69" s="76">
        <v>5</v>
      </c>
      <c r="AN69" s="71">
        <v>1604.625</v>
      </c>
      <c r="AO69" s="76">
        <v>5</v>
      </c>
      <c r="AP69" s="76">
        <v>5</v>
      </c>
      <c r="AQ69" s="76">
        <v>1.1200000000000001</v>
      </c>
      <c r="AR69" s="76">
        <v>5</v>
      </c>
      <c r="AS69" s="76">
        <f t="shared" si="2"/>
        <v>-0.12000000000000011</v>
      </c>
      <c r="AT69" s="61">
        <v>3.5</v>
      </c>
      <c r="AU69" s="68"/>
      <c r="AV69" s="76">
        <v>0.25</v>
      </c>
      <c r="AW69" s="60">
        <v>2.5</v>
      </c>
      <c r="AX69" s="60">
        <f t="shared" si="3"/>
        <v>0.12271846303085129</v>
      </c>
      <c r="AY69" s="60">
        <f t="shared" si="4"/>
        <v>12.271846303085129</v>
      </c>
      <c r="BA69" s="102" t="s">
        <v>526</v>
      </c>
      <c r="BB69" s="102"/>
      <c r="BD69" s="60">
        <v>20</v>
      </c>
      <c r="BE69" s="60">
        <v>600</v>
      </c>
      <c r="BH69" s="60"/>
      <c r="BI69" s="60"/>
      <c r="BJ69" s="60" t="s">
        <v>551</v>
      </c>
      <c r="BK69" s="62" t="s">
        <v>548</v>
      </c>
    </row>
    <row r="70" spans="5:63" x14ac:dyDescent="0.25">
      <c r="E70" s="28"/>
      <c r="F70" s="27"/>
      <c r="AA70" s="63"/>
      <c r="AB70" s="63"/>
      <c r="AC70" s="62" t="s">
        <v>32</v>
      </c>
      <c r="AD70" s="104">
        <f>(AD68+AD69)</f>
        <v>1743.9867953114883</v>
      </c>
      <c r="AE70" s="104"/>
      <c r="AG70" s="63"/>
      <c r="AH70" s="63"/>
      <c r="AI70" s="63"/>
      <c r="AJ70" s="63"/>
      <c r="AK70" s="76">
        <v>5.25</v>
      </c>
      <c r="AL70" s="71">
        <v>1568.28125</v>
      </c>
      <c r="AM70" s="76">
        <v>5.25</v>
      </c>
      <c r="AN70" s="71">
        <v>1568.28125</v>
      </c>
      <c r="AO70" s="76">
        <v>5.25</v>
      </c>
      <c r="AP70" s="76">
        <v>5.25</v>
      </c>
      <c r="AQ70" s="76">
        <v>1.1325000000000003</v>
      </c>
      <c r="AR70" s="76">
        <v>5.25</v>
      </c>
      <c r="AS70" s="76">
        <f t="shared" si="2"/>
        <v>-0.13250000000000028</v>
      </c>
      <c r="AT70" s="61">
        <v>3.625</v>
      </c>
      <c r="AU70" s="68"/>
      <c r="AV70" s="76">
        <v>0.375</v>
      </c>
      <c r="AW70" s="60">
        <v>1.125</v>
      </c>
      <c r="AX70" s="60">
        <f t="shared" si="3"/>
        <v>0.12425244381873693</v>
      </c>
      <c r="AY70" s="60">
        <f t="shared" si="4"/>
        <v>12.425244381873693</v>
      </c>
      <c r="BA70" s="60" t="s">
        <v>472</v>
      </c>
      <c r="BB70" s="60"/>
      <c r="BD70" s="60">
        <v>20.5</v>
      </c>
      <c r="BJ70" s="60" t="s">
        <v>552</v>
      </c>
      <c r="BK70" s="62" t="s">
        <v>548</v>
      </c>
    </row>
    <row r="71" spans="5:63" x14ac:dyDescent="0.25">
      <c r="E71" s="28"/>
      <c r="F71" s="27"/>
      <c r="AA71" s="63"/>
      <c r="AB71" s="63"/>
      <c r="AC71" s="62" t="s">
        <v>5</v>
      </c>
      <c r="AD71" s="104">
        <f>(AD67+AD70)</f>
        <v>3516.9867953114881</v>
      </c>
      <c r="AE71" s="104"/>
      <c r="AG71" s="105" t="s">
        <v>518</v>
      </c>
      <c r="AH71" s="105"/>
      <c r="AI71" s="105"/>
      <c r="AJ71" s="63"/>
      <c r="AK71" s="76">
        <v>5.5</v>
      </c>
      <c r="AL71" s="71">
        <v>1531.9375</v>
      </c>
      <c r="AM71" s="76">
        <v>5.5</v>
      </c>
      <c r="AN71" s="71">
        <v>1531.9375</v>
      </c>
      <c r="AO71" s="76">
        <v>5.5</v>
      </c>
      <c r="AP71" s="76">
        <v>5.5</v>
      </c>
      <c r="AQ71" s="76">
        <v>1.1450000000000005</v>
      </c>
      <c r="AR71" s="76">
        <v>5.5</v>
      </c>
      <c r="AS71" s="76">
        <f t="shared" si="2"/>
        <v>-0.14500000000000046</v>
      </c>
      <c r="AT71" s="61">
        <v>3.75</v>
      </c>
      <c r="AU71" s="68"/>
      <c r="AV71" s="76">
        <v>0.3125</v>
      </c>
      <c r="AW71" s="60">
        <v>1.625</v>
      </c>
      <c r="AX71" s="60">
        <f t="shared" si="3"/>
        <v>0.12463593901570835</v>
      </c>
      <c r="AY71" s="60">
        <f t="shared" si="4"/>
        <v>12.463593901570835</v>
      </c>
      <c r="BA71" s="60" t="s">
        <v>614</v>
      </c>
      <c r="BB71" s="72">
        <v>0.25</v>
      </c>
      <c r="BD71" s="60">
        <v>21</v>
      </c>
      <c r="BJ71" s="60" t="s">
        <v>553</v>
      </c>
      <c r="BK71" s="62" t="s">
        <v>548</v>
      </c>
    </row>
    <row r="72" spans="5:63" x14ac:dyDescent="0.25">
      <c r="E72" s="28"/>
      <c r="F72" s="27"/>
      <c r="AA72" s="63"/>
      <c r="AB72" s="63"/>
      <c r="AD72" s="73"/>
      <c r="AG72" s="105" t="s">
        <v>522</v>
      </c>
      <c r="AH72" s="105"/>
      <c r="AI72" s="105"/>
      <c r="AJ72" s="63"/>
      <c r="AK72" s="76">
        <v>5.75</v>
      </c>
      <c r="AL72" s="71">
        <v>1495.59375</v>
      </c>
      <c r="AM72" s="76">
        <v>5.75</v>
      </c>
      <c r="AN72" s="71">
        <v>1495.59375</v>
      </c>
      <c r="AO72" s="76">
        <v>5.75</v>
      </c>
      <c r="AP72" s="76">
        <v>5.75</v>
      </c>
      <c r="AQ72" s="76">
        <v>1.1575000000000006</v>
      </c>
      <c r="AR72" s="76">
        <v>5.75</v>
      </c>
      <c r="AS72" s="76">
        <f t="shared" si="2"/>
        <v>-0.15750000000000064</v>
      </c>
      <c r="AT72" s="61">
        <v>3.875</v>
      </c>
      <c r="AU72" s="68"/>
      <c r="AV72" s="76">
        <v>0.25</v>
      </c>
      <c r="AW72" s="60">
        <v>2.625</v>
      </c>
      <c r="AX72" s="60">
        <f t="shared" si="3"/>
        <v>0.12885438618239387</v>
      </c>
      <c r="AY72" s="60">
        <f t="shared" si="4"/>
        <v>12.885438618239387</v>
      </c>
      <c r="BA72" s="60" t="s">
        <v>42</v>
      </c>
      <c r="BB72" s="72">
        <v>0.3</v>
      </c>
      <c r="BD72" s="60">
        <v>21.5</v>
      </c>
      <c r="BJ72" s="60" t="s">
        <v>471</v>
      </c>
      <c r="BK72" s="62" t="s">
        <v>38</v>
      </c>
    </row>
    <row r="73" spans="5:63" ht="15.75" x14ac:dyDescent="0.25">
      <c r="E73" s="28"/>
      <c r="F73" s="27"/>
      <c r="AA73" s="63"/>
      <c r="AB73" s="63"/>
      <c r="AC73" s="63"/>
      <c r="AD73" s="63"/>
      <c r="AE73" s="63"/>
      <c r="AF73" s="63"/>
      <c r="AG73" s="106">
        <f>IF(E10&gt;3.375,(VLOOKUP(AD67,AE49:AF62,2,TRUE)),(VLOOKUP(AD67,AC49:AD62,2,TRUE)))</f>
        <v>4</v>
      </c>
      <c r="AH73" s="106"/>
      <c r="AI73" s="106"/>
      <c r="AJ73" s="63"/>
      <c r="AK73" s="76">
        <v>6</v>
      </c>
      <c r="AL73" s="71">
        <v>1459.25</v>
      </c>
      <c r="AM73" s="76">
        <v>6</v>
      </c>
      <c r="AN73" s="71">
        <v>1459.25</v>
      </c>
      <c r="AO73" s="76">
        <v>6</v>
      </c>
      <c r="AP73" s="76">
        <v>6</v>
      </c>
      <c r="AQ73" s="76">
        <v>1.17</v>
      </c>
      <c r="AR73" s="76">
        <v>6</v>
      </c>
      <c r="AS73" s="76">
        <f t="shared" si="2"/>
        <v>-0.16999999999999993</v>
      </c>
      <c r="AT73" s="61">
        <v>4</v>
      </c>
      <c r="AU73" s="68"/>
      <c r="AV73" s="76">
        <v>0.3125</v>
      </c>
      <c r="AW73" s="60">
        <v>1.75</v>
      </c>
      <c r="AX73" s="60">
        <f t="shared" ref="AX73:AX136" si="6">($AZ$49*((AV73/2)^2)*AW73)</f>
        <v>0.13422331893999362</v>
      </c>
      <c r="AY73" s="60">
        <f t="shared" si="4"/>
        <v>13.422331893999361</v>
      </c>
      <c r="BA73" s="60" t="s">
        <v>38</v>
      </c>
      <c r="BB73" s="74">
        <v>0.35</v>
      </c>
      <c r="BD73" s="60">
        <v>22</v>
      </c>
      <c r="BF73" s="102"/>
      <c r="BG73" s="102"/>
      <c r="BJ73" s="60" t="s">
        <v>470</v>
      </c>
      <c r="BK73" s="62" t="s">
        <v>545</v>
      </c>
    </row>
    <row r="74" spans="5:63" ht="15.75" x14ac:dyDescent="0.25">
      <c r="E74" s="28"/>
      <c r="F74" s="27"/>
      <c r="AA74" s="63"/>
      <c r="AB74" s="63"/>
      <c r="AC74" s="64"/>
      <c r="AD74" s="64"/>
      <c r="AE74" s="63"/>
      <c r="AF74" s="63"/>
      <c r="AG74" s="65"/>
      <c r="AH74" s="65"/>
      <c r="AI74" s="65"/>
      <c r="AJ74" s="63"/>
      <c r="AK74" s="76">
        <v>6.25</v>
      </c>
      <c r="AL74" s="71">
        <v>1422.90625</v>
      </c>
      <c r="AM74" s="76">
        <v>6.25</v>
      </c>
      <c r="AN74" s="71">
        <v>1422.90625</v>
      </c>
      <c r="AO74" s="76">
        <v>6.25</v>
      </c>
      <c r="AP74" s="76">
        <v>6.25</v>
      </c>
      <c r="AQ74" s="76">
        <v>1.1825000000000001</v>
      </c>
      <c r="AR74" s="76">
        <v>6.25</v>
      </c>
      <c r="AS74" s="76">
        <f t="shared" si="2"/>
        <v>-0.18250000000000011</v>
      </c>
      <c r="AT74" s="61">
        <v>4.125</v>
      </c>
      <c r="AU74" s="68"/>
      <c r="AV74" s="76">
        <v>0.25</v>
      </c>
      <c r="AW74" s="60">
        <v>2.75</v>
      </c>
      <c r="AX74" s="60">
        <f t="shared" si="6"/>
        <v>0.13499030933393641</v>
      </c>
      <c r="AY74" s="60">
        <f t="shared" si="4"/>
        <v>13.499030933393641</v>
      </c>
      <c r="BA74" s="60" t="s">
        <v>545</v>
      </c>
      <c r="BB74" s="74">
        <v>0.4</v>
      </c>
      <c r="BD74" s="60">
        <v>22.5</v>
      </c>
      <c r="BF74" s="60"/>
      <c r="BG74" s="60"/>
      <c r="BJ74" s="60" t="s">
        <v>469</v>
      </c>
      <c r="BK74" s="62" t="s">
        <v>545</v>
      </c>
    </row>
    <row r="75" spans="5:63" x14ac:dyDescent="0.25">
      <c r="E75" s="28"/>
      <c r="F75" s="27"/>
      <c r="AA75" s="63"/>
      <c r="AB75" s="63"/>
      <c r="AC75" s="64"/>
      <c r="AD75" s="64"/>
      <c r="AE75" s="63"/>
      <c r="AF75" s="63"/>
      <c r="AG75" s="105" t="s">
        <v>519</v>
      </c>
      <c r="AH75" s="105"/>
      <c r="AI75" s="105"/>
      <c r="AJ75" s="63"/>
      <c r="AK75" s="76">
        <v>6.5</v>
      </c>
      <c r="AL75" s="71">
        <v>1386.5625</v>
      </c>
      <c r="AM75" s="76">
        <v>6.5</v>
      </c>
      <c r="AN75" s="71">
        <v>1386.5625</v>
      </c>
      <c r="AO75" s="76">
        <v>6.5</v>
      </c>
      <c r="AP75" s="76">
        <v>6.5</v>
      </c>
      <c r="AQ75" s="76">
        <v>1.1950000000000001</v>
      </c>
      <c r="AR75" s="76">
        <v>6.5</v>
      </c>
      <c r="AS75" s="76">
        <f t="shared" si="2"/>
        <v>-0.19500000000000006</v>
      </c>
      <c r="AT75" s="61">
        <v>4.25</v>
      </c>
      <c r="AU75" s="68"/>
      <c r="AV75" s="76">
        <v>0.375</v>
      </c>
      <c r="AW75" s="60">
        <v>1.25</v>
      </c>
      <c r="AX75" s="60">
        <f t="shared" si="6"/>
        <v>0.13805827090970771</v>
      </c>
      <c r="AY75" s="60">
        <f t="shared" si="4"/>
        <v>13.805827090970771</v>
      </c>
      <c r="BA75" s="60" t="s">
        <v>61</v>
      </c>
      <c r="BB75" s="74">
        <v>0.45</v>
      </c>
      <c r="BD75" s="60">
        <v>23</v>
      </c>
      <c r="BF75" s="60"/>
      <c r="BG75" s="60"/>
      <c r="BJ75" s="60" t="s">
        <v>468</v>
      </c>
      <c r="BK75" s="62" t="s">
        <v>545</v>
      </c>
    </row>
    <row r="76" spans="5:63" x14ac:dyDescent="0.25">
      <c r="E76" s="28"/>
      <c r="F76" s="27"/>
      <c r="AA76" s="63"/>
      <c r="AB76" s="63"/>
      <c r="AC76" s="64"/>
      <c r="AD76" s="64"/>
      <c r="AE76" s="63"/>
      <c r="AF76" s="63"/>
      <c r="AG76" s="105" t="s">
        <v>521</v>
      </c>
      <c r="AH76" s="105"/>
      <c r="AI76" s="105"/>
      <c r="AJ76" s="63"/>
      <c r="AK76" s="76">
        <v>6.75</v>
      </c>
      <c r="AL76" s="71">
        <v>1350.2</v>
      </c>
      <c r="AM76" s="76">
        <v>6.75</v>
      </c>
      <c r="AN76" s="71">
        <v>1350.2</v>
      </c>
      <c r="AO76" s="76">
        <v>6.75</v>
      </c>
      <c r="AP76" s="76">
        <v>6.75</v>
      </c>
      <c r="AQ76" s="76">
        <v>1.2075</v>
      </c>
      <c r="AR76" s="76">
        <v>6.75</v>
      </c>
      <c r="AS76" s="76">
        <f t="shared" si="2"/>
        <v>-0.20750000000000002</v>
      </c>
      <c r="AT76" s="61">
        <v>4.375</v>
      </c>
      <c r="AU76" s="68"/>
      <c r="AV76" s="76">
        <v>0.25</v>
      </c>
      <c r="AW76" s="60">
        <v>2.875</v>
      </c>
      <c r="AX76" s="60">
        <f t="shared" si="6"/>
        <v>0.14112623248547898</v>
      </c>
      <c r="AY76" s="60">
        <f t="shared" si="4"/>
        <v>14.112623248547898</v>
      </c>
      <c r="BA76" s="60" t="s">
        <v>146</v>
      </c>
      <c r="BB76" s="74">
        <v>0.5</v>
      </c>
      <c r="BD76" s="60">
        <v>23.5</v>
      </c>
      <c r="BF76" s="60"/>
      <c r="BG76" s="60"/>
      <c r="BJ76" s="60" t="s">
        <v>467</v>
      </c>
      <c r="BK76" s="62" t="s">
        <v>61</v>
      </c>
    </row>
    <row r="77" spans="5:63" ht="15.75" x14ac:dyDescent="0.25">
      <c r="E77" s="28"/>
      <c r="F77" s="27"/>
      <c r="AA77" s="63"/>
      <c r="AB77" s="63"/>
      <c r="AC77" s="64"/>
      <c r="AD77" s="64"/>
      <c r="AE77" s="63"/>
      <c r="AF77" s="63"/>
      <c r="AG77" s="106">
        <f>IF(E11&gt;3.375,(VLOOKUP(AD70,AI49:AJ62,2,TRUE)),(VLOOKUP(AD70,AG49:AH62,2,TRUE)))</f>
        <v>4.25</v>
      </c>
      <c r="AH77" s="106"/>
      <c r="AI77" s="106"/>
      <c r="AJ77" s="63"/>
      <c r="AL77" s="68"/>
      <c r="AT77" s="61">
        <v>4.5</v>
      </c>
      <c r="AU77" s="68"/>
      <c r="AV77" s="76">
        <v>0.3125</v>
      </c>
      <c r="AW77" s="60">
        <v>1.875</v>
      </c>
      <c r="AX77" s="60">
        <f t="shared" si="6"/>
        <v>0.14381069886427886</v>
      </c>
      <c r="AY77" s="60">
        <f t="shared" si="4"/>
        <v>14.381069886427886</v>
      </c>
      <c r="BA77" s="60" t="s">
        <v>210</v>
      </c>
      <c r="BB77" s="74">
        <v>0.7</v>
      </c>
      <c r="BD77" s="60">
        <v>24</v>
      </c>
      <c r="BF77" s="60"/>
      <c r="BG77" s="60"/>
      <c r="BJ77" s="60" t="s">
        <v>466</v>
      </c>
      <c r="BK77" s="62" t="s">
        <v>61</v>
      </c>
    </row>
    <row r="78" spans="5:63" ht="15.75" x14ac:dyDescent="0.25">
      <c r="E78" s="28"/>
      <c r="F78" s="27"/>
      <c r="AA78" s="63"/>
      <c r="AB78" s="63"/>
      <c r="AC78" s="66"/>
      <c r="AD78" s="66"/>
      <c r="AG78" s="107" t="s">
        <v>520</v>
      </c>
      <c r="AH78" s="107"/>
      <c r="AI78" s="107"/>
      <c r="AL78" s="68"/>
      <c r="AT78" s="68"/>
      <c r="AU78" s="68"/>
      <c r="AV78" s="76">
        <v>0.25</v>
      </c>
      <c r="AW78" s="60">
        <v>3</v>
      </c>
      <c r="AX78" s="60">
        <f t="shared" si="6"/>
        <v>0.14726215563702155</v>
      </c>
      <c r="AY78" s="60">
        <f t="shared" si="4"/>
        <v>14.726215563702155</v>
      </c>
      <c r="BA78" s="60" t="s">
        <v>546</v>
      </c>
      <c r="BB78" s="74">
        <v>0.9</v>
      </c>
      <c r="BD78" s="60">
        <v>24.5</v>
      </c>
      <c r="BF78" s="60"/>
      <c r="BG78" s="60"/>
      <c r="BJ78" s="60" t="s">
        <v>465</v>
      </c>
      <c r="BK78" s="62" t="s">
        <v>61</v>
      </c>
    </row>
    <row r="79" spans="5:63" ht="15.75" x14ac:dyDescent="0.25">
      <c r="E79" s="28"/>
      <c r="F79" s="27"/>
      <c r="AC79" s="67"/>
      <c r="AD79" s="67"/>
      <c r="AG79" s="106">
        <f>IF(AG77+AG73&lt;6.75,6.75-AG73,AG77)</f>
        <v>4.25</v>
      </c>
      <c r="AH79" s="106"/>
      <c r="AI79" s="106"/>
      <c r="AL79" s="68"/>
      <c r="AT79" s="68"/>
      <c r="AU79" s="68"/>
      <c r="AV79" s="76">
        <v>0.4375</v>
      </c>
      <c r="AW79" s="60">
        <v>1</v>
      </c>
      <c r="AX79" s="60">
        <f t="shared" si="6"/>
        <v>0.15033011721279282</v>
      </c>
      <c r="AY79" s="60">
        <f t="shared" si="4"/>
        <v>15.033011721279282</v>
      </c>
      <c r="BA79" s="60" t="s">
        <v>274</v>
      </c>
      <c r="BB79" s="74">
        <v>1</v>
      </c>
      <c r="BD79" s="60">
        <v>25</v>
      </c>
      <c r="BF79" s="60"/>
      <c r="BG79" s="60"/>
      <c r="BJ79" s="60" t="s">
        <v>464</v>
      </c>
      <c r="BK79" s="62" t="s">
        <v>146</v>
      </c>
    </row>
    <row r="80" spans="5:63" ht="15.75" x14ac:dyDescent="0.25">
      <c r="E80" s="28"/>
      <c r="F80" s="27"/>
      <c r="AG80" s="65"/>
      <c r="AH80" s="65"/>
      <c r="AI80" s="65"/>
      <c r="AL80" s="68"/>
      <c r="AT80" s="68"/>
      <c r="AU80" s="68"/>
      <c r="AV80" s="76">
        <v>0.375</v>
      </c>
      <c r="AW80" s="60">
        <v>1.375</v>
      </c>
      <c r="AX80" s="60">
        <f t="shared" si="6"/>
        <v>0.15186409800067849</v>
      </c>
      <c r="AY80" s="60">
        <f t="shared" si="4"/>
        <v>15.18640980006785</v>
      </c>
      <c r="BA80" s="60" t="s">
        <v>338</v>
      </c>
      <c r="BB80" s="74">
        <v>1</v>
      </c>
      <c r="BF80" s="60"/>
      <c r="BG80" s="60"/>
      <c r="BJ80" s="60" t="s">
        <v>463</v>
      </c>
      <c r="BK80" s="62" t="s">
        <v>210</v>
      </c>
    </row>
    <row r="81" spans="5:63" x14ac:dyDescent="0.25">
      <c r="E81" s="28"/>
      <c r="F81" s="27"/>
      <c r="AG81" s="105" t="s">
        <v>523</v>
      </c>
      <c r="AH81" s="105"/>
      <c r="AI81" s="105"/>
      <c r="AL81" s="68"/>
      <c r="AT81" s="68"/>
      <c r="AU81" s="68"/>
      <c r="AV81" s="76">
        <v>0.3125</v>
      </c>
      <c r="AW81" s="60">
        <v>2</v>
      </c>
      <c r="AX81" s="60">
        <f t="shared" si="6"/>
        <v>0.15339807878856412</v>
      </c>
      <c r="AY81" s="60">
        <f t="shared" si="4"/>
        <v>15.339807878856412</v>
      </c>
      <c r="BA81" s="60" t="s">
        <v>548</v>
      </c>
      <c r="BB81" s="74">
        <v>1</v>
      </c>
      <c r="BF81" s="60"/>
      <c r="BG81" s="60"/>
      <c r="BJ81" s="60" t="s">
        <v>462</v>
      </c>
      <c r="BK81" s="62" t="s">
        <v>210</v>
      </c>
    </row>
    <row r="82" spans="5:63" x14ac:dyDescent="0.25">
      <c r="E82" s="28"/>
      <c r="F82" s="27"/>
      <c r="AC82" s="67"/>
      <c r="AD82" s="67"/>
      <c r="AG82" s="102" t="s">
        <v>37</v>
      </c>
      <c r="AH82" s="102"/>
      <c r="AI82" s="102"/>
      <c r="AL82" s="68"/>
      <c r="AU82" s="68"/>
      <c r="AV82" s="76">
        <v>0.25</v>
      </c>
      <c r="AW82" s="60">
        <v>3.125</v>
      </c>
      <c r="AX82" s="60">
        <f t="shared" si="6"/>
        <v>0.15339807878856412</v>
      </c>
      <c r="AY82" s="60">
        <f t="shared" si="4"/>
        <v>15.339807878856412</v>
      </c>
      <c r="BF82" s="60"/>
      <c r="BG82" s="60"/>
      <c r="BJ82" s="60" t="s">
        <v>461</v>
      </c>
      <c r="BK82" s="62" t="s">
        <v>210</v>
      </c>
    </row>
    <row r="83" spans="5:63" ht="15.75" x14ac:dyDescent="0.25">
      <c r="E83" s="28"/>
      <c r="F83" s="27"/>
      <c r="AC83" s="67"/>
      <c r="AD83" s="67"/>
      <c r="AG83" s="106">
        <f>ROUND(AB53*4,0)/4</f>
        <v>1.5</v>
      </c>
      <c r="AH83" s="106"/>
      <c r="AI83" s="106"/>
      <c r="AL83" s="68"/>
      <c r="AU83" s="68"/>
      <c r="AV83" s="76">
        <v>0.25</v>
      </c>
      <c r="AW83" s="60">
        <v>3.25</v>
      </c>
      <c r="AX83" s="60">
        <f t="shared" si="6"/>
        <v>0.1595340019401067</v>
      </c>
      <c r="AY83" s="60">
        <f t="shared" si="4"/>
        <v>15.953400194010669</v>
      </c>
      <c r="BA83" s="102" t="s">
        <v>527</v>
      </c>
      <c r="BB83" s="102"/>
      <c r="BF83" s="60"/>
      <c r="BG83" s="60"/>
      <c r="BJ83" s="60" t="s">
        <v>460</v>
      </c>
      <c r="BK83" s="62" t="s">
        <v>546</v>
      </c>
    </row>
    <row r="84" spans="5:63" ht="15.75" x14ac:dyDescent="0.25">
      <c r="E84" s="28"/>
      <c r="F84" s="27"/>
      <c r="AC84" s="67"/>
      <c r="AD84" s="67"/>
      <c r="AG84" s="108" t="s">
        <v>524</v>
      </c>
      <c r="AH84" s="108"/>
      <c r="AI84" s="108"/>
      <c r="AL84" s="68"/>
      <c r="AU84" s="68"/>
      <c r="AV84" s="76">
        <v>0.3125</v>
      </c>
      <c r="AW84" s="60">
        <v>2.125</v>
      </c>
      <c r="AX84" s="60">
        <f t="shared" si="6"/>
        <v>0.16298545871284939</v>
      </c>
      <c r="AY84" s="60">
        <f t="shared" si="4"/>
        <v>16.29854587128494</v>
      </c>
      <c r="BA84" s="62" t="s">
        <v>452</v>
      </c>
      <c r="BB84" s="75">
        <v>0.15</v>
      </c>
      <c r="BF84" s="60"/>
      <c r="BG84" s="60"/>
      <c r="BJ84" s="60" t="s">
        <v>458</v>
      </c>
      <c r="BK84" s="62" t="s">
        <v>546</v>
      </c>
    </row>
    <row r="85" spans="5:63" ht="15.75" x14ac:dyDescent="0.25">
      <c r="E85" s="28"/>
      <c r="F85" s="27"/>
      <c r="AC85" s="67"/>
      <c r="AD85" s="67"/>
      <c r="AG85" s="106">
        <f>IFERROR(AG83,0)</f>
        <v>1.5</v>
      </c>
      <c r="AH85" s="106"/>
      <c r="AI85" s="106"/>
      <c r="AL85" s="68"/>
      <c r="AV85" s="76">
        <v>0.375</v>
      </c>
      <c r="AW85" s="60">
        <v>1.5</v>
      </c>
      <c r="AX85" s="60">
        <f t="shared" si="6"/>
        <v>0.16566992509164924</v>
      </c>
      <c r="AY85" s="60">
        <f t="shared" si="4"/>
        <v>16.566992509164923</v>
      </c>
      <c r="BA85" s="62" t="s">
        <v>450</v>
      </c>
      <c r="BB85" s="75">
        <v>0.3</v>
      </c>
      <c r="BF85" s="60"/>
      <c r="BG85" s="60"/>
      <c r="BJ85" s="60" t="s">
        <v>457</v>
      </c>
      <c r="BK85" s="62" t="s">
        <v>546</v>
      </c>
    </row>
    <row r="86" spans="5:63" x14ac:dyDescent="0.25">
      <c r="AC86" s="67"/>
      <c r="AD86" s="67"/>
      <c r="AL86" s="68"/>
      <c r="AV86" s="76">
        <v>0.25</v>
      </c>
      <c r="AW86" s="60">
        <v>3.375</v>
      </c>
      <c r="AX86" s="60">
        <f t="shared" si="6"/>
        <v>0.16566992509164924</v>
      </c>
      <c r="AY86" s="60">
        <f t="shared" si="4"/>
        <v>16.566992509164923</v>
      </c>
      <c r="BA86" s="62" t="s">
        <v>448</v>
      </c>
      <c r="BB86" s="75">
        <v>0.45</v>
      </c>
      <c r="BF86" s="60"/>
      <c r="BG86" s="60"/>
      <c r="BJ86" s="60" t="s">
        <v>456</v>
      </c>
      <c r="BK86" s="62" t="s">
        <v>274</v>
      </c>
    </row>
    <row r="87" spans="5:63" x14ac:dyDescent="0.25">
      <c r="AL87" s="68"/>
      <c r="AV87" s="76">
        <v>0.4375</v>
      </c>
      <c r="AW87" s="60">
        <v>1.125</v>
      </c>
      <c r="AX87" s="60">
        <f t="shared" si="6"/>
        <v>0.16912138186439193</v>
      </c>
      <c r="AY87" s="60">
        <f t="shared" si="4"/>
        <v>16.912138186439194</v>
      </c>
      <c r="BA87" s="62" t="s">
        <v>459</v>
      </c>
      <c r="BB87" s="75">
        <v>0.6</v>
      </c>
      <c r="BF87" s="60"/>
      <c r="BG87" s="60"/>
      <c r="BJ87" s="60" t="s">
        <v>455</v>
      </c>
      <c r="BK87" s="62" t="s">
        <v>274</v>
      </c>
    </row>
    <row r="88" spans="5:63" x14ac:dyDescent="0.25">
      <c r="AL88" s="68"/>
      <c r="AV88" s="76">
        <v>0.25</v>
      </c>
      <c r="AW88" s="60">
        <v>3.5</v>
      </c>
      <c r="AX88" s="60">
        <f t="shared" si="6"/>
        <v>0.17180584824319181</v>
      </c>
      <c r="AY88" s="60">
        <f t="shared" si="4"/>
        <v>17.18058482431918</v>
      </c>
      <c r="BA88" s="62" t="s">
        <v>445</v>
      </c>
      <c r="BB88" s="75">
        <v>0.75</v>
      </c>
      <c r="BF88" s="60"/>
      <c r="BG88" s="60"/>
      <c r="BJ88" s="60" t="s">
        <v>454</v>
      </c>
      <c r="BK88" s="62" t="s">
        <v>274</v>
      </c>
    </row>
    <row r="89" spans="5:63" x14ac:dyDescent="0.25">
      <c r="AC89" s="67"/>
      <c r="AD89" s="67"/>
      <c r="AG89" s="102" t="s">
        <v>533</v>
      </c>
      <c r="AH89" s="102"/>
      <c r="AJ89" s="102" t="s">
        <v>539</v>
      </c>
      <c r="AK89" s="102"/>
      <c r="AL89" s="68"/>
      <c r="AV89" s="76">
        <v>0.3125</v>
      </c>
      <c r="AW89" s="60">
        <v>2.25</v>
      </c>
      <c r="AX89" s="60">
        <f t="shared" si="6"/>
        <v>0.17257283863713463</v>
      </c>
      <c r="AY89" s="60">
        <f t="shared" si="4"/>
        <v>17.257283863713464</v>
      </c>
      <c r="BA89" s="62" t="s">
        <v>443</v>
      </c>
      <c r="BB89" s="75">
        <v>0.9</v>
      </c>
      <c r="BF89" s="60"/>
      <c r="BG89" s="60"/>
      <c r="BJ89" s="60" t="s">
        <v>453</v>
      </c>
      <c r="BK89" s="62" t="s">
        <v>338</v>
      </c>
    </row>
    <row r="90" spans="5:63" x14ac:dyDescent="0.25">
      <c r="AC90" s="67"/>
      <c r="AD90" s="67"/>
      <c r="AG90" s="103">
        <f>(E10)</f>
        <v>5</v>
      </c>
      <c r="AH90" s="103"/>
      <c r="AJ90" s="103">
        <f>(AG110)</f>
        <v>4.5</v>
      </c>
      <c r="AK90" s="103"/>
      <c r="AL90" s="68"/>
      <c r="AV90" s="76">
        <v>0.25</v>
      </c>
      <c r="AW90" s="60">
        <v>3.625</v>
      </c>
      <c r="AX90" s="60">
        <f t="shared" si="6"/>
        <v>0.17794177139473438</v>
      </c>
      <c r="AY90" s="60">
        <f t="shared" si="4"/>
        <v>17.794177139473437</v>
      </c>
      <c r="BA90" s="62" t="s">
        <v>441</v>
      </c>
      <c r="BB90" s="75">
        <v>1</v>
      </c>
      <c r="BF90" s="60"/>
      <c r="BG90" s="60"/>
      <c r="BJ90" s="60" t="s">
        <v>451</v>
      </c>
      <c r="BK90" s="62" t="s">
        <v>338</v>
      </c>
    </row>
    <row r="91" spans="5:63" x14ac:dyDescent="0.25">
      <c r="AC91" s="67"/>
      <c r="AD91" s="67"/>
      <c r="AG91" s="103">
        <f>(E11)</f>
        <v>4</v>
      </c>
      <c r="AH91" s="103"/>
      <c r="AJ91" s="103">
        <f>(AG111)</f>
        <v>4.25</v>
      </c>
      <c r="AK91" s="103"/>
      <c r="AL91" s="68"/>
      <c r="AV91" s="76">
        <v>0.375</v>
      </c>
      <c r="AW91" s="60">
        <v>1.625</v>
      </c>
      <c r="AX91" s="60">
        <f t="shared" si="6"/>
        <v>0.17947575218262002</v>
      </c>
      <c r="AY91" s="60">
        <f t="shared" si="4"/>
        <v>17.947575218262003</v>
      </c>
      <c r="BF91" s="60"/>
      <c r="BG91" s="60"/>
      <c r="BJ91" s="60" t="s">
        <v>449</v>
      </c>
      <c r="BK91" s="62" t="s">
        <v>338</v>
      </c>
    </row>
    <row r="92" spans="5:63" x14ac:dyDescent="0.25">
      <c r="AC92" s="67"/>
      <c r="AD92" s="67"/>
      <c r="AG92" s="103">
        <f>(E12)</f>
        <v>2</v>
      </c>
      <c r="AH92" s="103"/>
      <c r="AJ92" s="103">
        <f>(AG112)</f>
        <v>1.75</v>
      </c>
      <c r="AK92" s="103"/>
      <c r="AL92" s="68"/>
      <c r="AV92" s="76">
        <v>0.3125</v>
      </c>
      <c r="AW92" s="60">
        <v>2.375</v>
      </c>
      <c r="AX92" s="60">
        <f t="shared" si="6"/>
        <v>0.1821602185614199</v>
      </c>
      <c r="AY92" s="60">
        <f t="shared" si="4"/>
        <v>18.216021856141989</v>
      </c>
      <c r="BA92" s="102" t="s">
        <v>528</v>
      </c>
      <c r="BB92" s="102"/>
      <c r="BF92" s="60"/>
      <c r="BG92" s="60"/>
      <c r="BJ92" s="60" t="s">
        <v>447</v>
      </c>
      <c r="BK92" s="62" t="s">
        <v>548</v>
      </c>
    </row>
    <row r="93" spans="5:63" x14ac:dyDescent="0.25">
      <c r="AC93" s="67"/>
      <c r="AD93" s="67"/>
      <c r="AL93" s="68"/>
      <c r="AV93" s="76">
        <v>0.25</v>
      </c>
      <c r="AW93" s="60">
        <v>3.75</v>
      </c>
      <c r="AX93" s="60">
        <f t="shared" si="6"/>
        <v>0.18407769454627693</v>
      </c>
      <c r="AY93" s="60">
        <f t="shared" si="4"/>
        <v>18.407769454627694</v>
      </c>
      <c r="BA93" s="62" t="s">
        <v>452</v>
      </c>
      <c r="BB93" s="75">
        <v>0.15</v>
      </c>
      <c r="BJ93" s="60" t="s">
        <v>554</v>
      </c>
      <c r="BK93" s="62" t="s">
        <v>548</v>
      </c>
    </row>
    <row r="94" spans="5:63" x14ac:dyDescent="0.25">
      <c r="AB94" s="67"/>
      <c r="AC94" s="67"/>
      <c r="AD94" s="67"/>
      <c r="AE94" s="67"/>
      <c r="AG94" s="102" t="s">
        <v>534</v>
      </c>
      <c r="AH94" s="102"/>
      <c r="AJ94" s="102" t="s">
        <v>538</v>
      </c>
      <c r="AK94" s="102"/>
      <c r="AL94" s="68"/>
      <c r="AV94" s="76">
        <v>0.4375</v>
      </c>
      <c r="AW94" s="60">
        <v>1.25</v>
      </c>
      <c r="AX94" s="60">
        <f t="shared" si="6"/>
        <v>0.18791264651599104</v>
      </c>
      <c r="AY94" s="60">
        <f t="shared" si="4"/>
        <v>18.791264651599104</v>
      </c>
      <c r="BA94" s="62" t="s">
        <v>450</v>
      </c>
      <c r="BB94" s="75">
        <v>0.35</v>
      </c>
      <c r="BJ94" s="60" t="s">
        <v>555</v>
      </c>
      <c r="BK94" s="62" t="s">
        <v>548</v>
      </c>
    </row>
    <row r="95" spans="5:63" x14ac:dyDescent="0.25">
      <c r="AG95" s="103">
        <f>(AG73)</f>
        <v>4</v>
      </c>
      <c r="AH95" s="103"/>
      <c r="AJ95" s="103">
        <f>IF(AC151&gt;0,"N/A",AJ90)</f>
        <v>4.5</v>
      </c>
      <c r="AK95" s="103"/>
      <c r="AL95" s="68"/>
      <c r="AV95" s="76">
        <v>0.25</v>
      </c>
      <c r="AW95" s="60">
        <v>3.875</v>
      </c>
      <c r="AX95" s="60">
        <f t="shared" si="6"/>
        <v>0.1902136176978195</v>
      </c>
      <c r="AY95" s="60">
        <f t="shared" si="4"/>
        <v>19.021361769781951</v>
      </c>
      <c r="BA95" s="62" t="s">
        <v>448</v>
      </c>
      <c r="BB95" s="75">
        <v>0.45</v>
      </c>
      <c r="BJ95" s="60" t="s">
        <v>556</v>
      </c>
      <c r="BK95" s="62" t="s">
        <v>548</v>
      </c>
    </row>
    <row r="96" spans="5:63" x14ac:dyDescent="0.25">
      <c r="AG96" s="103">
        <f>(AG77)</f>
        <v>4.25</v>
      </c>
      <c r="AH96" s="103"/>
      <c r="AJ96" s="103">
        <f>IF(AC151&gt;0,"N/A",AJ91)</f>
        <v>4.25</v>
      </c>
      <c r="AK96" s="103"/>
      <c r="AL96" s="68"/>
      <c r="AV96" s="76">
        <v>0.3125</v>
      </c>
      <c r="AW96" s="60">
        <v>2.5</v>
      </c>
      <c r="AX96" s="60">
        <f t="shared" si="6"/>
        <v>0.19174759848570516</v>
      </c>
      <c r="AY96" s="60">
        <f t="shared" si="4"/>
        <v>19.174759848570517</v>
      </c>
      <c r="BA96" s="62" t="s">
        <v>146</v>
      </c>
      <c r="BB96" s="75">
        <v>0.6</v>
      </c>
      <c r="BJ96" s="60" t="s">
        <v>557</v>
      </c>
      <c r="BK96" s="62" t="s">
        <v>548</v>
      </c>
    </row>
    <row r="97" spans="29:63" x14ac:dyDescent="0.25">
      <c r="AG97" s="103">
        <f>(AG83)</f>
        <v>1.5</v>
      </c>
      <c r="AH97" s="103"/>
      <c r="AJ97" s="103">
        <f>IF(AC151&gt;0,"N/A",AJ92)</f>
        <v>1.75</v>
      </c>
      <c r="AK97" s="103"/>
      <c r="AL97" s="68"/>
      <c r="AV97" s="76">
        <v>0.375</v>
      </c>
      <c r="AW97" s="60">
        <v>1.75</v>
      </c>
      <c r="AX97" s="60">
        <f t="shared" si="6"/>
        <v>0.1932815792735908</v>
      </c>
      <c r="AY97" s="60">
        <f t="shared" si="4"/>
        <v>19.328157927359079</v>
      </c>
      <c r="BA97" s="62" t="s">
        <v>445</v>
      </c>
      <c r="BB97" s="75">
        <v>0.75</v>
      </c>
      <c r="BJ97" s="60" t="s">
        <v>558</v>
      </c>
      <c r="BK97" s="62" t="s">
        <v>548</v>
      </c>
    </row>
    <row r="98" spans="29:63" x14ac:dyDescent="0.25">
      <c r="AL98" s="68"/>
      <c r="AV98" s="76">
        <v>0.5</v>
      </c>
      <c r="AW98" s="60">
        <v>1</v>
      </c>
      <c r="AX98" s="60">
        <f t="shared" si="6"/>
        <v>0.19634954084936207</v>
      </c>
      <c r="AY98" s="60">
        <f t="shared" si="4"/>
        <v>19.634954084936208</v>
      </c>
      <c r="BA98" s="62" t="s">
        <v>443</v>
      </c>
      <c r="BB98" s="75">
        <v>0.9</v>
      </c>
      <c r="BJ98" s="60" t="s">
        <v>559</v>
      </c>
      <c r="BK98" s="62" t="s">
        <v>548</v>
      </c>
    </row>
    <row r="99" spans="29:63" x14ac:dyDescent="0.25">
      <c r="AG99" s="102" t="s">
        <v>535</v>
      </c>
      <c r="AH99" s="102"/>
      <c r="AL99" s="68"/>
      <c r="AV99" s="76">
        <v>0.25</v>
      </c>
      <c r="AW99" s="60">
        <v>4</v>
      </c>
      <c r="AX99" s="60">
        <f t="shared" si="6"/>
        <v>0.19634954084936207</v>
      </c>
      <c r="AY99" s="60">
        <f t="shared" si="4"/>
        <v>19.634954084936208</v>
      </c>
      <c r="BA99" s="62" t="s">
        <v>441</v>
      </c>
      <c r="BB99" s="75">
        <v>1</v>
      </c>
      <c r="BJ99" s="60" t="s">
        <v>560</v>
      </c>
      <c r="BK99" s="62" t="s">
        <v>548</v>
      </c>
    </row>
    <row r="100" spans="29:63" x14ac:dyDescent="0.25">
      <c r="AG100" s="102">
        <f>(BC61)</f>
        <v>0.4</v>
      </c>
      <c r="AH100" s="102"/>
      <c r="AL100" s="68"/>
      <c r="AV100" s="76">
        <v>0.3125</v>
      </c>
      <c r="AW100" s="60">
        <v>2.625</v>
      </c>
      <c r="AX100" s="60">
        <f t="shared" si="6"/>
        <v>0.2013349784099904</v>
      </c>
      <c r="AY100" s="60">
        <f t="shared" si="4"/>
        <v>20.133497840999041</v>
      </c>
      <c r="BJ100" s="60" t="s">
        <v>561</v>
      </c>
      <c r="BK100" s="62" t="s">
        <v>548</v>
      </c>
    </row>
    <row r="101" spans="29:63" x14ac:dyDescent="0.25">
      <c r="AC101" s="67"/>
      <c r="AD101" s="67"/>
      <c r="AE101" s="67"/>
      <c r="AG101" s="102">
        <f>(BC62)</f>
        <v>0.75</v>
      </c>
      <c r="AH101" s="102"/>
      <c r="AL101" s="68"/>
      <c r="AV101" s="76">
        <v>0.25</v>
      </c>
      <c r="AW101" s="60">
        <v>4.125</v>
      </c>
      <c r="AX101" s="60">
        <f t="shared" si="6"/>
        <v>0.20248546400090464</v>
      </c>
      <c r="AY101" s="60">
        <f t="shared" si="4"/>
        <v>20.248546400090465</v>
      </c>
      <c r="BJ101" s="60" t="s">
        <v>562</v>
      </c>
      <c r="BK101" s="62" t="s">
        <v>548</v>
      </c>
    </row>
    <row r="102" spans="29:63" x14ac:dyDescent="0.25">
      <c r="AC102" s="60"/>
      <c r="AD102" s="60"/>
      <c r="AE102" s="60"/>
      <c r="AG102" s="102">
        <f>(BC63)</f>
        <v>0.6</v>
      </c>
      <c r="AH102" s="102"/>
      <c r="AL102" s="68"/>
      <c r="AV102" s="76">
        <v>0.4375</v>
      </c>
      <c r="AW102" s="60">
        <v>1.375</v>
      </c>
      <c r="AX102" s="60">
        <f t="shared" si="6"/>
        <v>0.20670391116759013</v>
      </c>
      <c r="AY102" s="60">
        <f t="shared" si="4"/>
        <v>20.670391116759014</v>
      </c>
      <c r="BJ102" s="60" t="s">
        <v>563</v>
      </c>
      <c r="BK102" s="62" t="s">
        <v>548</v>
      </c>
    </row>
    <row r="103" spans="29:63" x14ac:dyDescent="0.25">
      <c r="AC103" s="60"/>
      <c r="AD103" s="60"/>
      <c r="AE103" s="60"/>
      <c r="AV103" s="76">
        <v>0.375</v>
      </c>
      <c r="AW103" s="60">
        <v>1.875</v>
      </c>
      <c r="AX103" s="60">
        <f t="shared" si="6"/>
        <v>0.20708740636456155</v>
      </c>
      <c r="AY103" s="60">
        <f t="shared" si="4"/>
        <v>20.708740636456156</v>
      </c>
      <c r="BJ103" s="60" t="s">
        <v>446</v>
      </c>
      <c r="BK103" s="62" t="s">
        <v>38</v>
      </c>
    </row>
    <row r="104" spans="29:63" x14ac:dyDescent="0.25">
      <c r="AC104" s="60"/>
      <c r="AD104" s="60"/>
      <c r="AE104" s="60"/>
      <c r="AG104" s="102" t="s">
        <v>536</v>
      </c>
      <c r="AH104" s="102"/>
      <c r="AV104" s="76">
        <v>0.25</v>
      </c>
      <c r="AW104" s="60">
        <v>4.25</v>
      </c>
      <c r="AX104" s="60">
        <f t="shared" si="6"/>
        <v>0.20862138715244721</v>
      </c>
      <c r="AY104" s="60">
        <f t="shared" si="4"/>
        <v>20.862138715244722</v>
      </c>
      <c r="BJ104" s="60" t="s">
        <v>444</v>
      </c>
      <c r="BK104" s="62" t="s">
        <v>38</v>
      </c>
    </row>
    <row r="105" spans="29:63" x14ac:dyDescent="0.25">
      <c r="AG105" s="103">
        <f>(((AG90-AG95)*AG100)-AG90)*(-1)</f>
        <v>4.5999999999999996</v>
      </c>
      <c r="AH105" s="103"/>
      <c r="AV105" s="76">
        <v>0.3125</v>
      </c>
      <c r="AW105" s="60">
        <v>2.75</v>
      </c>
      <c r="AX105" s="60">
        <f t="shared" si="6"/>
        <v>0.21092235833427567</v>
      </c>
      <c r="AY105" s="60">
        <f t="shared" si="4"/>
        <v>21.092235833427566</v>
      </c>
      <c r="BJ105" s="60" t="s">
        <v>442</v>
      </c>
      <c r="BK105" s="62" t="s">
        <v>545</v>
      </c>
    </row>
    <row r="106" spans="29:63" x14ac:dyDescent="0.25">
      <c r="AG106" s="103">
        <f>(((AG91-AG96)*AG101)-AG91)*(-1)</f>
        <v>4.1875</v>
      </c>
      <c r="AH106" s="103"/>
      <c r="AV106" s="76">
        <v>0.25</v>
      </c>
      <c r="AW106" s="60">
        <v>4.375</v>
      </c>
      <c r="AX106" s="60">
        <f t="shared" si="6"/>
        <v>0.21475731030398976</v>
      </c>
      <c r="AY106" s="60">
        <f t="shared" si="4"/>
        <v>21.475731030398975</v>
      </c>
      <c r="BJ106" s="60" t="s">
        <v>440</v>
      </c>
      <c r="BK106" s="62" t="s">
        <v>545</v>
      </c>
    </row>
    <row r="107" spans="29:63" x14ac:dyDescent="0.25">
      <c r="AG107" s="103">
        <f>(((AG92-AG97)*AG100)-AG92)*(-1)</f>
        <v>1.8</v>
      </c>
      <c r="AH107" s="103"/>
      <c r="AV107" s="76">
        <v>0.3125</v>
      </c>
      <c r="AW107" s="60">
        <v>2.875</v>
      </c>
      <c r="AX107" s="60">
        <f t="shared" si="6"/>
        <v>0.22050973825856093</v>
      </c>
      <c r="AY107" s="60">
        <f t="shared" si="4"/>
        <v>22.050973825856094</v>
      </c>
      <c r="BJ107" s="60" t="s">
        <v>439</v>
      </c>
      <c r="BK107" s="62" t="s">
        <v>545</v>
      </c>
    </row>
    <row r="108" spans="29:63" x14ac:dyDescent="0.25">
      <c r="AV108" s="76">
        <v>0.5</v>
      </c>
      <c r="AW108" s="60">
        <v>1.125</v>
      </c>
      <c r="AX108" s="60">
        <f t="shared" si="6"/>
        <v>0.22089323345553233</v>
      </c>
      <c r="AY108" s="60">
        <f t="shared" si="4"/>
        <v>22.089323345553233</v>
      </c>
      <c r="BJ108" s="60" t="s">
        <v>438</v>
      </c>
      <c r="BK108" s="62" t="s">
        <v>61</v>
      </c>
    </row>
    <row r="109" spans="29:63" x14ac:dyDescent="0.25">
      <c r="AG109" s="102" t="s">
        <v>537</v>
      </c>
      <c r="AH109" s="102"/>
      <c r="AV109" s="76">
        <v>0.375</v>
      </c>
      <c r="AW109" s="60">
        <v>2</v>
      </c>
      <c r="AX109" s="60">
        <f t="shared" si="6"/>
        <v>0.22089323345553233</v>
      </c>
      <c r="AY109" s="60">
        <f t="shared" si="4"/>
        <v>22.089323345553233</v>
      </c>
      <c r="BJ109" s="60" t="s">
        <v>437</v>
      </c>
      <c r="BK109" s="62" t="s">
        <v>61</v>
      </c>
    </row>
    <row r="110" spans="29:63" x14ac:dyDescent="0.25">
      <c r="AG110" s="103">
        <f>MROUND(AG105,0.25)</f>
        <v>4.5</v>
      </c>
      <c r="AH110" s="103"/>
      <c r="AV110" s="76">
        <v>0.25</v>
      </c>
      <c r="AW110" s="60">
        <v>4.5</v>
      </c>
      <c r="AX110" s="60">
        <f t="shared" si="6"/>
        <v>0.22089323345553233</v>
      </c>
      <c r="AY110" s="60">
        <f t="shared" si="4"/>
        <v>22.089323345553233</v>
      </c>
      <c r="BJ110" s="60" t="s">
        <v>436</v>
      </c>
      <c r="BK110" s="62" t="s">
        <v>61</v>
      </c>
    </row>
    <row r="111" spans="29:63" x14ac:dyDescent="0.25">
      <c r="AG111" s="103">
        <f>MROUND(AG106,0.25)</f>
        <v>4.25</v>
      </c>
      <c r="AH111" s="103"/>
      <c r="AV111" s="76">
        <v>0.4375</v>
      </c>
      <c r="AW111" s="60">
        <v>1.5</v>
      </c>
      <c r="AX111" s="60">
        <f t="shared" si="6"/>
        <v>0.22549517581918924</v>
      </c>
      <c r="AY111" s="60">
        <f t="shared" si="4"/>
        <v>22.549517581918924</v>
      </c>
      <c r="BJ111" s="60" t="s">
        <v>435</v>
      </c>
      <c r="BK111" s="62" t="s">
        <v>146</v>
      </c>
    </row>
    <row r="112" spans="29:63" x14ac:dyDescent="0.25">
      <c r="AG112" s="103">
        <f>MROUND(AG107,0.25)</f>
        <v>1.75</v>
      </c>
      <c r="AH112" s="103"/>
      <c r="AV112" s="76">
        <v>0.25</v>
      </c>
      <c r="AW112" s="60">
        <v>4.625</v>
      </c>
      <c r="AX112" s="60">
        <f t="shared" si="6"/>
        <v>0.2270291566070749</v>
      </c>
      <c r="AY112" s="60">
        <f t="shared" si="4"/>
        <v>22.70291566070749</v>
      </c>
      <c r="BJ112" s="60" t="s">
        <v>434</v>
      </c>
      <c r="BK112" s="62" t="s">
        <v>210</v>
      </c>
    </row>
    <row r="113" spans="29:63" x14ac:dyDescent="0.25">
      <c r="AV113" s="76">
        <v>0.3125</v>
      </c>
      <c r="AW113" s="60">
        <v>3</v>
      </c>
      <c r="AX113" s="60">
        <f t="shared" si="6"/>
        <v>0.23009711818284617</v>
      </c>
      <c r="AY113" s="60">
        <f t="shared" si="4"/>
        <v>23.009711818284618</v>
      </c>
      <c r="BJ113" s="60" t="s">
        <v>433</v>
      </c>
      <c r="BK113" s="62" t="s">
        <v>210</v>
      </c>
    </row>
    <row r="114" spans="29:63" x14ac:dyDescent="0.25">
      <c r="AV114" s="76">
        <v>0.25</v>
      </c>
      <c r="AW114" s="60">
        <v>4.75</v>
      </c>
      <c r="AX114" s="60">
        <f t="shared" si="6"/>
        <v>0.23316507975861744</v>
      </c>
      <c r="AY114" s="60">
        <f t="shared" si="4"/>
        <v>23.316507975861743</v>
      </c>
      <c r="BJ114" s="60" t="s">
        <v>432</v>
      </c>
      <c r="BK114" s="62" t="s">
        <v>210</v>
      </c>
    </row>
    <row r="115" spans="29:63" x14ac:dyDescent="0.25">
      <c r="AV115" s="76">
        <v>0.375</v>
      </c>
      <c r="AW115" s="60">
        <v>2.125</v>
      </c>
      <c r="AX115" s="60">
        <f t="shared" si="6"/>
        <v>0.23469906054650311</v>
      </c>
      <c r="AY115" s="60">
        <f t="shared" ref="AY115:AY178" si="7">(AX115*100)</f>
        <v>23.469906054650309</v>
      </c>
      <c r="BJ115" s="60" t="s">
        <v>431</v>
      </c>
      <c r="BK115" s="62" t="s">
        <v>546</v>
      </c>
    </row>
    <row r="116" spans="29:63" x14ac:dyDescent="0.25">
      <c r="AV116" s="76">
        <v>0.25</v>
      </c>
      <c r="AW116" s="60">
        <v>4.875</v>
      </c>
      <c r="AX116" s="60">
        <f t="shared" si="6"/>
        <v>0.23930100291016002</v>
      </c>
      <c r="AY116" s="60">
        <f t="shared" si="7"/>
        <v>23.930100291016</v>
      </c>
      <c r="BJ116" s="60" t="s">
        <v>430</v>
      </c>
      <c r="BK116" s="62" t="s">
        <v>546</v>
      </c>
    </row>
    <row r="117" spans="29:63" x14ac:dyDescent="0.25">
      <c r="AC117" s="62" t="s">
        <v>779</v>
      </c>
      <c r="AV117" s="76">
        <v>0.3125</v>
      </c>
      <c r="AW117" s="60">
        <v>3.125</v>
      </c>
      <c r="AX117" s="60">
        <f t="shared" si="6"/>
        <v>0.23968449810713144</v>
      </c>
      <c r="AY117" s="60">
        <f t="shared" si="7"/>
        <v>23.968449810713143</v>
      </c>
      <c r="BJ117" s="60" t="s">
        <v>429</v>
      </c>
      <c r="BK117" s="62" t="s">
        <v>546</v>
      </c>
    </row>
    <row r="118" spans="29:63" x14ac:dyDescent="0.25">
      <c r="AC118" s="62" t="s">
        <v>767</v>
      </c>
      <c r="AF118" s="62" t="s">
        <v>768</v>
      </c>
      <c r="AV118" s="76">
        <v>0.4375</v>
      </c>
      <c r="AW118" s="60">
        <v>1.625</v>
      </c>
      <c r="AX118" s="60">
        <f t="shared" si="6"/>
        <v>0.24428644047078835</v>
      </c>
      <c r="AY118" s="60">
        <f t="shared" si="7"/>
        <v>24.428644047078834</v>
      </c>
      <c r="BJ118" s="60" t="s">
        <v>428</v>
      </c>
      <c r="BK118" s="62" t="s">
        <v>274</v>
      </c>
    </row>
    <row r="119" spans="29:63" x14ac:dyDescent="0.25">
      <c r="AC119" s="62">
        <f>IF(E10+E11&lt;6.75,1,0)</f>
        <v>0</v>
      </c>
      <c r="AF119" s="67" t="str">
        <f>IF(AC119=1,AC117,"")</f>
        <v/>
      </c>
      <c r="AV119" s="76">
        <v>0.5</v>
      </c>
      <c r="AW119" s="60">
        <v>1.25</v>
      </c>
      <c r="AX119" s="60">
        <f t="shared" si="6"/>
        <v>0.24543692606170259</v>
      </c>
      <c r="AY119" s="60">
        <f t="shared" si="7"/>
        <v>24.543692606170257</v>
      </c>
      <c r="BJ119" s="60" t="s">
        <v>427</v>
      </c>
      <c r="BK119" s="62" t="s">
        <v>274</v>
      </c>
    </row>
    <row r="120" spans="29:63" x14ac:dyDescent="0.25">
      <c r="AV120" s="76">
        <v>0.25</v>
      </c>
      <c r="AW120" s="60">
        <v>5</v>
      </c>
      <c r="AX120" s="60">
        <f t="shared" si="6"/>
        <v>0.24543692606170259</v>
      </c>
      <c r="AY120" s="60">
        <f t="shared" si="7"/>
        <v>24.543692606170257</v>
      </c>
      <c r="BJ120" s="60" t="s">
        <v>426</v>
      </c>
      <c r="BK120" s="62" t="s">
        <v>274</v>
      </c>
    </row>
    <row r="121" spans="29:63" x14ac:dyDescent="0.25">
      <c r="AC121" s="62" t="s">
        <v>762</v>
      </c>
      <c r="AV121" s="76">
        <v>0.5625</v>
      </c>
      <c r="AW121" s="60">
        <v>1</v>
      </c>
      <c r="AX121" s="60">
        <f t="shared" si="6"/>
        <v>0.24850488763747386</v>
      </c>
      <c r="AY121" s="60">
        <f t="shared" si="7"/>
        <v>24.850488763747386</v>
      </c>
      <c r="BJ121" s="60" t="s">
        <v>425</v>
      </c>
      <c r="BK121" s="62" t="s">
        <v>338</v>
      </c>
    </row>
    <row r="122" spans="29:63" x14ac:dyDescent="0.25">
      <c r="AC122" s="62" t="s">
        <v>769</v>
      </c>
      <c r="AF122" s="62" t="s">
        <v>768</v>
      </c>
      <c r="AV122" s="76">
        <v>0.375</v>
      </c>
      <c r="AW122" s="60">
        <v>2.25</v>
      </c>
      <c r="AX122" s="60">
        <f t="shared" si="6"/>
        <v>0.24850488763747386</v>
      </c>
      <c r="AY122" s="60">
        <f t="shared" si="7"/>
        <v>24.850488763747386</v>
      </c>
      <c r="BJ122" s="60" t="s">
        <v>424</v>
      </c>
      <c r="BK122" s="62" t="s">
        <v>338</v>
      </c>
    </row>
    <row r="123" spans="29:63" x14ac:dyDescent="0.25">
      <c r="AC123" s="62">
        <f>IF(E12&gt;E10,1,0)</f>
        <v>0</v>
      </c>
      <c r="AF123" s="62" t="str">
        <f>IF(AC123=1,AC121,"")</f>
        <v/>
      </c>
      <c r="AV123" s="76">
        <v>0.3125</v>
      </c>
      <c r="AW123" s="60">
        <v>3.25</v>
      </c>
      <c r="AX123" s="60">
        <f t="shared" si="6"/>
        <v>0.2492718780314167</v>
      </c>
      <c r="AY123" s="60">
        <f t="shared" si="7"/>
        <v>24.92718780314167</v>
      </c>
      <c r="BJ123" s="60" t="s">
        <v>423</v>
      </c>
      <c r="BK123" s="62" t="s">
        <v>338</v>
      </c>
    </row>
    <row r="124" spans="29:63" x14ac:dyDescent="0.25">
      <c r="AV124" s="76">
        <v>0.3125</v>
      </c>
      <c r="AW124" s="60">
        <v>3.375</v>
      </c>
      <c r="AX124" s="60">
        <f t="shared" si="6"/>
        <v>0.25885925795570197</v>
      </c>
      <c r="AY124" s="60">
        <f t="shared" si="7"/>
        <v>25.885925795570198</v>
      </c>
      <c r="BJ124" s="60" t="s">
        <v>564</v>
      </c>
      <c r="BK124" s="62" t="s">
        <v>548</v>
      </c>
    </row>
    <row r="125" spans="29:63" x14ac:dyDescent="0.25">
      <c r="AC125" s="62" t="s">
        <v>761</v>
      </c>
      <c r="AV125" s="76">
        <v>0.375</v>
      </c>
      <c r="AW125" s="60">
        <v>2.375</v>
      </c>
      <c r="AX125" s="60">
        <f t="shared" si="6"/>
        <v>0.26231071472844464</v>
      </c>
      <c r="AY125" s="60">
        <f t="shared" si="7"/>
        <v>26.231071472844462</v>
      </c>
      <c r="BJ125" s="60" t="s">
        <v>565</v>
      </c>
      <c r="BK125" s="62" t="s">
        <v>548</v>
      </c>
    </row>
    <row r="126" spans="29:63" x14ac:dyDescent="0.25">
      <c r="AC126" s="62" t="s">
        <v>770</v>
      </c>
      <c r="AF126" s="62" t="s">
        <v>768</v>
      </c>
      <c r="AV126" s="76">
        <v>0.4375</v>
      </c>
      <c r="AW126" s="60">
        <v>1.75</v>
      </c>
      <c r="AX126" s="60">
        <f t="shared" si="6"/>
        <v>0.26307770512238743</v>
      </c>
      <c r="AY126" s="60">
        <f t="shared" si="7"/>
        <v>26.307770512238744</v>
      </c>
      <c r="BJ126" s="60" t="s">
        <v>566</v>
      </c>
      <c r="BK126" s="62" t="s">
        <v>548</v>
      </c>
    </row>
    <row r="127" spans="29:63" x14ac:dyDescent="0.25">
      <c r="AC127" s="62">
        <f>IF(E15+E16&lt;6.75,1,0)</f>
        <v>0</v>
      </c>
      <c r="AF127" s="62" t="str">
        <f>IF(AC127=1,AC125,"")</f>
        <v/>
      </c>
      <c r="AV127" s="76">
        <v>0.3125</v>
      </c>
      <c r="AW127" s="60">
        <v>3.5</v>
      </c>
      <c r="AX127" s="60">
        <f t="shared" si="6"/>
        <v>0.26844663787998724</v>
      </c>
      <c r="AY127" s="60">
        <f t="shared" si="7"/>
        <v>26.844663787998723</v>
      </c>
      <c r="BJ127" s="60" t="s">
        <v>567</v>
      </c>
      <c r="BK127" s="62" t="s">
        <v>548</v>
      </c>
    </row>
    <row r="128" spans="29:63" x14ac:dyDescent="0.25">
      <c r="AV128" s="76">
        <v>0.5</v>
      </c>
      <c r="AW128" s="60">
        <v>1.375</v>
      </c>
      <c r="AX128" s="60">
        <f t="shared" si="6"/>
        <v>0.26998061866787282</v>
      </c>
      <c r="AY128" s="60">
        <f t="shared" si="7"/>
        <v>26.998061866787282</v>
      </c>
      <c r="BJ128" s="60" t="s">
        <v>568</v>
      </c>
      <c r="BK128" s="62" t="s">
        <v>548</v>
      </c>
    </row>
    <row r="129" spans="29:63" x14ac:dyDescent="0.25">
      <c r="AC129" s="62" t="s">
        <v>763</v>
      </c>
      <c r="AV129" s="76">
        <v>0.375</v>
      </c>
      <c r="AW129" s="60">
        <v>2.5</v>
      </c>
      <c r="AX129" s="60">
        <f t="shared" si="6"/>
        <v>0.27611654181941542</v>
      </c>
      <c r="AY129" s="60">
        <f t="shared" si="7"/>
        <v>27.611654181941542</v>
      </c>
      <c r="BJ129" s="60" t="s">
        <v>569</v>
      </c>
      <c r="BK129" s="62" t="s">
        <v>548</v>
      </c>
    </row>
    <row r="130" spans="29:63" x14ac:dyDescent="0.25">
      <c r="AC130" s="62" t="s">
        <v>771</v>
      </c>
      <c r="AD130" s="62" t="s">
        <v>774</v>
      </c>
      <c r="AE130" s="62" t="s">
        <v>772</v>
      </c>
      <c r="AF130" s="62" t="s">
        <v>768</v>
      </c>
      <c r="AV130" s="76">
        <v>0.3125</v>
      </c>
      <c r="AW130" s="60">
        <v>3.625</v>
      </c>
      <c r="AX130" s="60">
        <f t="shared" si="6"/>
        <v>0.27803401780427245</v>
      </c>
      <c r="AY130" s="60">
        <f t="shared" si="7"/>
        <v>27.803401780427244</v>
      </c>
      <c r="BJ130" s="60" t="s">
        <v>570</v>
      </c>
      <c r="BK130" s="62" t="s">
        <v>548</v>
      </c>
    </row>
    <row r="131" spans="29:63" x14ac:dyDescent="0.25">
      <c r="AC131" s="62">
        <f>IF(AND(E23&gt;AC132,E23&lt;AC133),1,0)</f>
        <v>0</v>
      </c>
      <c r="AD131" s="62">
        <f>IF(E5&gt;=350,1,0)</f>
        <v>0</v>
      </c>
      <c r="AE131" s="62">
        <f>(AC131+AD131)</f>
        <v>0</v>
      </c>
      <c r="AF131" s="62" t="str">
        <f>IF(AE131=2,AC129,"")</f>
        <v/>
      </c>
      <c r="AV131" s="76">
        <v>0.5625</v>
      </c>
      <c r="AW131" s="60">
        <v>1.125</v>
      </c>
      <c r="AX131" s="60">
        <f t="shared" si="6"/>
        <v>0.27956799859215808</v>
      </c>
      <c r="AY131" s="60">
        <f t="shared" si="7"/>
        <v>27.95679985921581</v>
      </c>
      <c r="BJ131" s="60" t="s">
        <v>571</v>
      </c>
      <c r="BK131" s="62" t="s">
        <v>548</v>
      </c>
    </row>
    <row r="132" spans="29:63" x14ac:dyDescent="0.25">
      <c r="AC132" s="62">
        <v>2.5</v>
      </c>
      <c r="AV132" s="76">
        <v>0.4375</v>
      </c>
      <c r="AW132" s="60">
        <v>1.875</v>
      </c>
      <c r="AX132" s="60">
        <f t="shared" si="6"/>
        <v>0.28186896977398657</v>
      </c>
      <c r="AY132" s="60">
        <f t="shared" si="7"/>
        <v>28.186896977398657</v>
      </c>
      <c r="BJ132" s="60" t="s">
        <v>572</v>
      </c>
      <c r="BK132" s="62" t="s">
        <v>548</v>
      </c>
    </row>
    <row r="133" spans="29:63" x14ac:dyDescent="0.25">
      <c r="AC133" s="62">
        <v>4.5</v>
      </c>
      <c r="AV133" s="76">
        <v>0.3125</v>
      </c>
      <c r="AW133" s="60">
        <v>3.75</v>
      </c>
      <c r="AX133" s="60">
        <f t="shared" si="6"/>
        <v>0.28762139772855772</v>
      </c>
      <c r="AY133" s="60">
        <f t="shared" si="7"/>
        <v>28.762139772855772</v>
      </c>
      <c r="BJ133" s="60" t="s">
        <v>573</v>
      </c>
      <c r="BK133" s="62" t="s">
        <v>548</v>
      </c>
    </row>
    <row r="134" spans="29:63" x14ac:dyDescent="0.25">
      <c r="AC134" s="62" t="s">
        <v>764</v>
      </c>
      <c r="AV134" s="76">
        <v>0.375</v>
      </c>
      <c r="AW134" s="60">
        <v>2.625</v>
      </c>
      <c r="AX134" s="60">
        <f t="shared" si="6"/>
        <v>0.2899223689103862</v>
      </c>
      <c r="AY134" s="60">
        <f t="shared" si="7"/>
        <v>28.992236891038619</v>
      </c>
      <c r="BJ134" s="60" t="s">
        <v>422</v>
      </c>
      <c r="BK134" s="62" t="s">
        <v>38</v>
      </c>
    </row>
    <row r="135" spans="29:63" x14ac:dyDescent="0.25">
      <c r="AC135" s="62" t="s">
        <v>773</v>
      </c>
      <c r="AD135" s="62" t="s">
        <v>775</v>
      </c>
      <c r="AE135" s="62" t="s">
        <v>772</v>
      </c>
      <c r="AF135" s="62" t="s">
        <v>768</v>
      </c>
      <c r="AV135" s="76">
        <v>0.5</v>
      </c>
      <c r="AW135" s="60">
        <v>1.5</v>
      </c>
      <c r="AX135" s="60">
        <f t="shared" si="6"/>
        <v>0.2945243112740431</v>
      </c>
      <c r="AY135" s="60">
        <f t="shared" si="7"/>
        <v>29.45243112740431</v>
      </c>
      <c r="BJ135" s="60" t="s">
        <v>421</v>
      </c>
      <c r="BK135" s="62" t="s">
        <v>38</v>
      </c>
    </row>
    <row r="136" spans="29:63" x14ac:dyDescent="0.25">
      <c r="AC136" s="62">
        <f>IF(E6&lt;=6,1,0)</f>
        <v>0</v>
      </c>
      <c r="AD136" s="62">
        <f>IF((E23/(E25+0.000001))&gt;0.75,1,0)</f>
        <v>1</v>
      </c>
      <c r="AE136" s="62">
        <f>(AC136+AD136)</f>
        <v>1</v>
      </c>
      <c r="AF136" s="62" t="str">
        <f>IF(AE136=2,AC134,"")</f>
        <v/>
      </c>
      <c r="AV136" s="76">
        <v>0.3125</v>
      </c>
      <c r="AW136" s="60">
        <v>3.875</v>
      </c>
      <c r="AX136" s="60">
        <f t="shared" si="6"/>
        <v>0.29720877765284298</v>
      </c>
      <c r="AY136" s="60">
        <f t="shared" si="7"/>
        <v>29.7208777652843</v>
      </c>
      <c r="BJ136" s="60" t="s">
        <v>420</v>
      </c>
      <c r="BK136" s="62" t="s">
        <v>38</v>
      </c>
    </row>
    <row r="137" spans="29:63" x14ac:dyDescent="0.25">
      <c r="AV137" s="76">
        <v>0.4375</v>
      </c>
      <c r="AW137" s="60">
        <v>2</v>
      </c>
      <c r="AX137" s="60">
        <f t="shared" ref="AX137:AX200" si="8">($AZ$49*((AV137/2)^2)*AW137)</f>
        <v>0.30066023442558565</v>
      </c>
      <c r="AY137" s="60">
        <f t="shared" si="7"/>
        <v>30.066023442558564</v>
      </c>
      <c r="BJ137" s="60" t="s">
        <v>419</v>
      </c>
      <c r="BK137" s="62" t="s">
        <v>545</v>
      </c>
    </row>
    <row r="138" spans="29:63" x14ac:dyDescent="0.25">
      <c r="AC138" s="62" t="s">
        <v>765</v>
      </c>
      <c r="AV138" s="76">
        <v>0.375</v>
      </c>
      <c r="AW138" s="60">
        <v>2.75</v>
      </c>
      <c r="AX138" s="60">
        <f t="shared" si="8"/>
        <v>0.30372819600135698</v>
      </c>
      <c r="AY138" s="60">
        <f t="shared" si="7"/>
        <v>30.372819600135699</v>
      </c>
      <c r="BJ138" s="60" t="s">
        <v>418</v>
      </c>
      <c r="BK138" s="62" t="s">
        <v>545</v>
      </c>
    </row>
    <row r="139" spans="29:63" x14ac:dyDescent="0.25">
      <c r="AC139" s="62" t="s">
        <v>776</v>
      </c>
      <c r="AD139" s="62" t="s">
        <v>777</v>
      </c>
      <c r="AE139" s="62" t="s">
        <v>772</v>
      </c>
      <c r="AF139" s="62" t="s">
        <v>768</v>
      </c>
      <c r="AV139" s="76">
        <v>0.625</v>
      </c>
      <c r="AW139" s="60">
        <v>1</v>
      </c>
      <c r="AX139" s="60">
        <f t="shared" si="8"/>
        <v>0.30679615757712825</v>
      </c>
      <c r="AY139" s="60">
        <f t="shared" si="7"/>
        <v>30.679615757712824</v>
      </c>
      <c r="BJ139" s="60" t="s">
        <v>417</v>
      </c>
      <c r="BK139" s="62" t="s">
        <v>545</v>
      </c>
    </row>
    <row r="140" spans="29:63" x14ac:dyDescent="0.25">
      <c r="AC140" s="62">
        <f>IF(E24&lt;2.75,1,0)</f>
        <v>0</v>
      </c>
      <c r="AD140" s="62">
        <f>IF(E23+E24&lt;8,1,0)</f>
        <v>0</v>
      </c>
      <c r="AE140" s="62">
        <f>(AC140+AD140)</f>
        <v>0</v>
      </c>
      <c r="AF140" s="62" t="str">
        <f>IF(AE140&gt;0,AC138,"")</f>
        <v/>
      </c>
      <c r="AV140" s="76">
        <v>0.3125</v>
      </c>
      <c r="AW140" s="60">
        <v>4</v>
      </c>
      <c r="AX140" s="60">
        <f t="shared" si="8"/>
        <v>0.30679615757712825</v>
      </c>
      <c r="AY140" s="60">
        <f t="shared" si="7"/>
        <v>30.679615757712824</v>
      </c>
      <c r="BJ140" s="60" t="s">
        <v>416</v>
      </c>
      <c r="BK140" s="62" t="s">
        <v>61</v>
      </c>
    </row>
    <row r="141" spans="29:63" x14ac:dyDescent="0.25">
      <c r="AV141" s="76">
        <v>0.5625</v>
      </c>
      <c r="AW141" s="60">
        <v>1.25</v>
      </c>
      <c r="AX141" s="60">
        <f t="shared" si="8"/>
        <v>0.31063110954684231</v>
      </c>
      <c r="AY141" s="60">
        <f t="shared" si="7"/>
        <v>31.06311095468423</v>
      </c>
      <c r="BJ141" s="60" t="s">
        <v>415</v>
      </c>
      <c r="BK141" s="62" t="s">
        <v>61</v>
      </c>
    </row>
    <row r="142" spans="29:63" x14ac:dyDescent="0.25">
      <c r="AC142" s="62" t="s">
        <v>766</v>
      </c>
      <c r="AV142" s="76">
        <v>0.3125</v>
      </c>
      <c r="AW142" s="60">
        <v>4.125</v>
      </c>
      <c r="AX142" s="60">
        <f t="shared" si="8"/>
        <v>0.31638353750141351</v>
      </c>
      <c r="AY142" s="60">
        <f t="shared" si="7"/>
        <v>31.638353750141352</v>
      </c>
      <c r="BJ142" s="60" t="s">
        <v>414</v>
      </c>
      <c r="BK142" s="62" t="s">
        <v>61</v>
      </c>
    </row>
    <row r="143" spans="29:63" x14ac:dyDescent="0.25">
      <c r="AC143" s="62">
        <f>IF(AE131=2,1,0)</f>
        <v>0</v>
      </c>
      <c r="AF143" s="62" t="s">
        <v>768</v>
      </c>
      <c r="AV143" s="76">
        <v>0.375</v>
      </c>
      <c r="AW143" s="60">
        <v>2.875</v>
      </c>
      <c r="AX143" s="60">
        <f t="shared" si="8"/>
        <v>0.3175340230923277</v>
      </c>
      <c r="AY143" s="60">
        <f t="shared" si="7"/>
        <v>31.753402309232769</v>
      </c>
      <c r="BJ143" s="60" t="s">
        <v>413</v>
      </c>
      <c r="BK143" s="62" t="s">
        <v>146</v>
      </c>
    </row>
    <row r="144" spans="29:63" x14ac:dyDescent="0.25">
      <c r="AC144" s="62">
        <f>IF(AE136=2,1,0)</f>
        <v>0</v>
      </c>
      <c r="AF144" s="62" t="str">
        <f>IF(AC146=0,AC142,"")</f>
        <v>Warning messages will prompt here if any data is entered that can potentially cause tracking issues. Evaluate with a pro shop professional prior to drilling.</v>
      </c>
      <c r="AV144" s="76">
        <v>0.5</v>
      </c>
      <c r="AW144" s="60">
        <v>1.625</v>
      </c>
      <c r="AX144" s="60">
        <f t="shared" si="8"/>
        <v>0.31906800388021339</v>
      </c>
      <c r="AY144" s="60">
        <f t="shared" si="7"/>
        <v>31.906800388021338</v>
      </c>
      <c r="BJ144" s="60" t="s">
        <v>412</v>
      </c>
      <c r="BK144" s="62" t="s">
        <v>210</v>
      </c>
    </row>
    <row r="145" spans="29:63" x14ac:dyDescent="0.25">
      <c r="AC145" s="62">
        <f>IF(AE140&gt;0,1,0)</f>
        <v>0</v>
      </c>
      <c r="AV145" s="76">
        <v>0.4375</v>
      </c>
      <c r="AW145" s="60">
        <v>2.125</v>
      </c>
      <c r="AX145" s="60">
        <f t="shared" si="8"/>
        <v>0.31945149907718473</v>
      </c>
      <c r="AY145" s="60">
        <f t="shared" si="7"/>
        <v>31.945149907718474</v>
      </c>
      <c r="BJ145" s="60" t="s">
        <v>411</v>
      </c>
      <c r="BK145" s="62" t="s">
        <v>210</v>
      </c>
    </row>
    <row r="146" spans="29:63" x14ac:dyDescent="0.25">
      <c r="AC146" s="62">
        <f>(AC143+AC144+AC145)</f>
        <v>0</v>
      </c>
      <c r="AV146" s="76">
        <v>0.3125</v>
      </c>
      <c r="AW146" s="60">
        <v>4.25</v>
      </c>
      <c r="AX146" s="60">
        <f t="shared" si="8"/>
        <v>0.32597091742569878</v>
      </c>
      <c r="AY146" s="60">
        <f t="shared" si="7"/>
        <v>32.59709174256988</v>
      </c>
      <c r="BJ146" s="60" t="s">
        <v>410</v>
      </c>
      <c r="BK146" s="62" t="s">
        <v>210</v>
      </c>
    </row>
    <row r="147" spans="29:63" x14ac:dyDescent="0.25">
      <c r="AC147" s="62" t="s">
        <v>778</v>
      </c>
      <c r="AV147" s="76">
        <v>0.375</v>
      </c>
      <c r="AW147" s="60">
        <v>3</v>
      </c>
      <c r="AX147" s="60">
        <f t="shared" si="8"/>
        <v>0.33133985018329848</v>
      </c>
      <c r="AY147" s="60">
        <f t="shared" si="7"/>
        <v>33.133985018329845</v>
      </c>
      <c r="BJ147" s="60" t="s">
        <v>409</v>
      </c>
      <c r="BK147" s="62" t="s">
        <v>546</v>
      </c>
    </row>
    <row r="148" spans="29:63" x14ac:dyDescent="0.25">
      <c r="AC148" s="62">
        <f>IF(AC119=1,1,0)</f>
        <v>0</v>
      </c>
      <c r="AF148" s="62" t="s">
        <v>768</v>
      </c>
      <c r="AV148" s="76">
        <v>0.3125</v>
      </c>
      <c r="AW148" s="60">
        <v>4.375</v>
      </c>
      <c r="AX148" s="60">
        <f t="shared" si="8"/>
        <v>0.33555829734998405</v>
      </c>
      <c r="AY148" s="60">
        <f t="shared" si="7"/>
        <v>33.555829734998404</v>
      </c>
      <c r="BJ148" s="60" t="s">
        <v>408</v>
      </c>
      <c r="BK148" s="62" t="s">
        <v>546</v>
      </c>
    </row>
    <row r="149" spans="29:63" x14ac:dyDescent="0.25">
      <c r="AC149" s="62">
        <f>IF(AC123=1,1,0)</f>
        <v>0</v>
      </c>
      <c r="AF149" s="62" t="str">
        <f>IF(AC151=0,AC147,"")</f>
        <v>Warning messages will prompt here if any invalid data is entered.</v>
      </c>
      <c r="AV149" s="76">
        <v>0.4375</v>
      </c>
      <c r="AW149" s="60">
        <v>2.25</v>
      </c>
      <c r="AX149" s="60">
        <f t="shared" si="8"/>
        <v>0.33824276372878387</v>
      </c>
      <c r="AY149" s="60">
        <f t="shared" si="7"/>
        <v>33.824276372878387</v>
      </c>
      <c r="BJ149" s="60" t="s">
        <v>407</v>
      </c>
      <c r="BK149" s="62" t="s">
        <v>546</v>
      </c>
    </row>
    <row r="150" spans="29:63" x14ac:dyDescent="0.25">
      <c r="AC150" s="62">
        <f>IF(AC127=1,1,0)</f>
        <v>0</v>
      </c>
      <c r="AV150" s="76">
        <v>0.5625</v>
      </c>
      <c r="AW150" s="60">
        <v>1.375</v>
      </c>
      <c r="AX150" s="60">
        <f t="shared" si="8"/>
        <v>0.34169422050152654</v>
      </c>
      <c r="AY150" s="60">
        <f t="shared" si="7"/>
        <v>34.169422050152654</v>
      </c>
      <c r="BJ150" s="60" t="s">
        <v>406</v>
      </c>
      <c r="BK150" s="62" t="s">
        <v>274</v>
      </c>
    </row>
    <row r="151" spans="29:63" x14ac:dyDescent="0.25">
      <c r="AC151" s="62">
        <f>(AC148+AC149+AC150)</f>
        <v>0</v>
      </c>
      <c r="AV151" s="76">
        <v>0.5</v>
      </c>
      <c r="AW151" s="60">
        <v>1.75</v>
      </c>
      <c r="AX151" s="60">
        <f t="shared" si="8"/>
        <v>0.34361169648638362</v>
      </c>
      <c r="AY151" s="60">
        <f t="shared" si="7"/>
        <v>34.361169648638359</v>
      </c>
      <c r="BJ151" s="60" t="s">
        <v>405</v>
      </c>
      <c r="BK151" s="62" t="s">
        <v>274</v>
      </c>
    </row>
    <row r="152" spans="29:63" x14ac:dyDescent="0.25">
      <c r="AV152" s="76">
        <v>0.625</v>
      </c>
      <c r="AW152" s="60">
        <v>1.125</v>
      </c>
      <c r="AX152" s="60">
        <f t="shared" si="8"/>
        <v>0.34514567727426926</v>
      </c>
      <c r="AY152" s="60">
        <f t="shared" si="7"/>
        <v>34.514567727426929</v>
      </c>
      <c r="BJ152" s="60" t="s">
        <v>404</v>
      </c>
      <c r="BK152" s="62" t="s">
        <v>274</v>
      </c>
    </row>
    <row r="153" spans="29:63" x14ac:dyDescent="0.25">
      <c r="AC153" s="62" t="s">
        <v>780</v>
      </c>
      <c r="AV153" s="76">
        <v>0.375</v>
      </c>
      <c r="AW153" s="60">
        <v>3.125</v>
      </c>
      <c r="AX153" s="60">
        <f t="shared" si="8"/>
        <v>0.34514567727426926</v>
      </c>
      <c r="AY153" s="60">
        <f t="shared" si="7"/>
        <v>34.514567727426929</v>
      </c>
      <c r="BJ153" s="60" t="s">
        <v>403</v>
      </c>
      <c r="BK153" s="62" t="s">
        <v>338</v>
      </c>
    </row>
    <row r="154" spans="29:63" x14ac:dyDescent="0.25">
      <c r="AF154" s="62" t="s">
        <v>768</v>
      </c>
      <c r="AV154" s="76">
        <v>0.3125</v>
      </c>
      <c r="AW154" s="60">
        <v>4.5</v>
      </c>
      <c r="AX154" s="60">
        <f t="shared" si="8"/>
        <v>0.34514567727426926</v>
      </c>
      <c r="AY154" s="60">
        <f t="shared" si="7"/>
        <v>34.514567727426929</v>
      </c>
      <c r="BJ154" s="60" t="s">
        <v>402</v>
      </c>
      <c r="BK154" s="62" t="s">
        <v>338</v>
      </c>
    </row>
    <row r="155" spans="29:63" x14ac:dyDescent="0.25">
      <c r="AF155" s="62" t="str">
        <f>IF(AC151&gt;0,AC153,"")</f>
        <v/>
      </c>
      <c r="AV155" s="76">
        <v>0.3125</v>
      </c>
      <c r="AW155" s="60">
        <v>4.625</v>
      </c>
      <c r="AX155" s="60">
        <f t="shared" si="8"/>
        <v>0.35473305719855452</v>
      </c>
      <c r="AY155" s="60">
        <f t="shared" si="7"/>
        <v>35.473305719855453</v>
      </c>
      <c r="BJ155" s="60" t="s">
        <v>574</v>
      </c>
      <c r="BK155" s="62" t="s">
        <v>338</v>
      </c>
    </row>
    <row r="156" spans="29:63" x14ac:dyDescent="0.25">
      <c r="AV156" s="76">
        <v>0.4375</v>
      </c>
      <c r="AW156" s="60">
        <v>2.375</v>
      </c>
      <c r="AX156" s="60">
        <f t="shared" si="8"/>
        <v>0.35703402838038295</v>
      </c>
      <c r="AY156" s="60">
        <f t="shared" si="7"/>
        <v>35.703402838038294</v>
      </c>
      <c r="BJ156" s="60" t="s">
        <v>575</v>
      </c>
      <c r="BK156" s="62" t="s">
        <v>548</v>
      </c>
    </row>
    <row r="157" spans="29:63" x14ac:dyDescent="0.25">
      <c r="AV157" s="76">
        <v>0.375</v>
      </c>
      <c r="AW157" s="60">
        <v>3.25</v>
      </c>
      <c r="AX157" s="60">
        <f t="shared" si="8"/>
        <v>0.35895150436524004</v>
      </c>
      <c r="AY157" s="60">
        <f t="shared" si="7"/>
        <v>35.895150436524005</v>
      </c>
      <c r="BJ157" s="60" t="s">
        <v>576</v>
      </c>
      <c r="BK157" s="62" t="s">
        <v>548</v>
      </c>
    </row>
    <row r="158" spans="29:63" x14ac:dyDescent="0.25">
      <c r="AV158" s="76">
        <v>0.3125</v>
      </c>
      <c r="AW158" s="60">
        <v>4.75</v>
      </c>
      <c r="AX158" s="60">
        <f t="shared" si="8"/>
        <v>0.36432043712283979</v>
      </c>
      <c r="AY158" s="60">
        <f t="shared" si="7"/>
        <v>36.432043712283978</v>
      </c>
      <c r="BJ158" s="60" t="s">
        <v>577</v>
      </c>
      <c r="BK158" s="62" t="s">
        <v>548</v>
      </c>
    </row>
    <row r="159" spans="29:63" x14ac:dyDescent="0.25">
      <c r="AV159" s="76">
        <v>0.5</v>
      </c>
      <c r="AW159" s="60">
        <v>1.875</v>
      </c>
      <c r="AX159" s="60">
        <f t="shared" si="8"/>
        <v>0.36815538909255385</v>
      </c>
      <c r="AY159" s="60">
        <f t="shared" si="7"/>
        <v>36.815538909255388</v>
      </c>
      <c r="BJ159" s="60" t="s">
        <v>578</v>
      </c>
      <c r="BK159" s="62" t="s">
        <v>548</v>
      </c>
    </row>
    <row r="160" spans="29:63" x14ac:dyDescent="0.25">
      <c r="AV160" s="76">
        <v>0.6875</v>
      </c>
      <c r="AW160" s="60">
        <v>1</v>
      </c>
      <c r="AX160" s="60">
        <f t="shared" si="8"/>
        <v>0.37122335066832518</v>
      </c>
      <c r="AY160" s="60">
        <f t="shared" si="7"/>
        <v>37.12233506683252</v>
      </c>
      <c r="BJ160" s="60" t="s">
        <v>579</v>
      </c>
      <c r="BK160" s="62" t="s">
        <v>548</v>
      </c>
    </row>
    <row r="161" spans="48:63" x14ac:dyDescent="0.25">
      <c r="AV161" s="76">
        <v>0.5625</v>
      </c>
      <c r="AW161" s="60">
        <v>1.5</v>
      </c>
      <c r="AX161" s="60">
        <f t="shared" si="8"/>
        <v>0.37275733145621082</v>
      </c>
      <c r="AY161" s="60">
        <f t="shared" si="7"/>
        <v>37.275733145621082</v>
      </c>
      <c r="BJ161" s="60" t="s">
        <v>580</v>
      </c>
      <c r="BK161" s="62" t="s">
        <v>548</v>
      </c>
    </row>
    <row r="162" spans="48:63" x14ac:dyDescent="0.25">
      <c r="AV162" s="76">
        <v>0.375</v>
      </c>
      <c r="AW162" s="60">
        <v>3.375</v>
      </c>
      <c r="AX162" s="60">
        <f t="shared" si="8"/>
        <v>0.37275733145621082</v>
      </c>
      <c r="AY162" s="60">
        <f t="shared" si="7"/>
        <v>37.275733145621082</v>
      </c>
      <c r="BJ162" s="60" t="s">
        <v>581</v>
      </c>
      <c r="BK162" s="62" t="s">
        <v>548</v>
      </c>
    </row>
    <row r="163" spans="48:63" x14ac:dyDescent="0.25">
      <c r="AV163" s="76">
        <v>0.3125</v>
      </c>
      <c r="AW163" s="60">
        <v>4.875</v>
      </c>
      <c r="AX163" s="60">
        <f t="shared" si="8"/>
        <v>0.37390781704712506</v>
      </c>
      <c r="AY163" s="60">
        <f t="shared" si="7"/>
        <v>37.390781704712509</v>
      </c>
      <c r="BJ163" s="60" t="s">
        <v>582</v>
      </c>
      <c r="BK163" s="62" t="s">
        <v>548</v>
      </c>
    </row>
    <row r="164" spans="48:63" x14ac:dyDescent="0.25">
      <c r="AV164" s="76">
        <v>0.4375</v>
      </c>
      <c r="AW164" s="60">
        <v>2.5</v>
      </c>
      <c r="AX164" s="60">
        <f t="shared" si="8"/>
        <v>0.37582529303198209</v>
      </c>
      <c r="AY164" s="60">
        <f t="shared" si="7"/>
        <v>37.582529303198207</v>
      </c>
      <c r="BJ164" s="60" t="s">
        <v>583</v>
      </c>
      <c r="BK164" s="62" t="s">
        <v>548</v>
      </c>
    </row>
    <row r="165" spans="48:63" x14ac:dyDescent="0.25">
      <c r="AV165" s="76">
        <v>0.625</v>
      </c>
      <c r="AW165" s="60">
        <v>1.25</v>
      </c>
      <c r="AX165" s="60">
        <f t="shared" si="8"/>
        <v>0.38349519697141032</v>
      </c>
      <c r="AY165" s="60">
        <f t="shared" si="7"/>
        <v>38.349519697141034</v>
      </c>
      <c r="BJ165" s="60" t="s">
        <v>401</v>
      </c>
      <c r="BK165" s="62" t="s">
        <v>42</v>
      </c>
    </row>
    <row r="166" spans="48:63" x14ac:dyDescent="0.25">
      <c r="AV166" s="76">
        <v>0.3125</v>
      </c>
      <c r="AW166" s="60">
        <v>5</v>
      </c>
      <c r="AX166" s="60">
        <f t="shared" si="8"/>
        <v>0.38349519697141032</v>
      </c>
      <c r="AY166" s="60">
        <f t="shared" si="7"/>
        <v>38.349519697141034</v>
      </c>
      <c r="BJ166" s="60" t="s">
        <v>400</v>
      </c>
      <c r="BK166" s="62" t="s">
        <v>38</v>
      </c>
    </row>
    <row r="167" spans="48:63" x14ac:dyDescent="0.25">
      <c r="AV167" s="76">
        <v>0.375</v>
      </c>
      <c r="AW167" s="60">
        <v>3.5</v>
      </c>
      <c r="AX167" s="60">
        <f t="shared" si="8"/>
        <v>0.3865631585471816</v>
      </c>
      <c r="AY167" s="60">
        <f t="shared" si="7"/>
        <v>38.656315854718159</v>
      </c>
      <c r="BJ167" s="60" t="s">
        <v>399</v>
      </c>
      <c r="BK167" s="62" t="s">
        <v>38</v>
      </c>
    </row>
    <row r="168" spans="48:63" x14ac:dyDescent="0.25">
      <c r="AV168" s="76">
        <v>0.5</v>
      </c>
      <c r="AW168" s="60">
        <v>2</v>
      </c>
      <c r="AX168" s="60">
        <f t="shared" si="8"/>
        <v>0.39269908169872414</v>
      </c>
      <c r="AY168" s="60">
        <f t="shared" si="7"/>
        <v>39.269908169872416</v>
      </c>
      <c r="BJ168" s="60" t="s">
        <v>398</v>
      </c>
      <c r="BK168" s="62" t="s">
        <v>38</v>
      </c>
    </row>
    <row r="169" spans="48:63" x14ac:dyDescent="0.25">
      <c r="AV169" s="76">
        <v>0.4375</v>
      </c>
      <c r="AW169" s="60">
        <v>2.625</v>
      </c>
      <c r="AX169" s="60">
        <f t="shared" si="8"/>
        <v>0.39461655768358117</v>
      </c>
      <c r="AY169" s="60">
        <f t="shared" si="7"/>
        <v>39.461655768358114</v>
      </c>
      <c r="BJ169" s="60" t="s">
        <v>397</v>
      </c>
      <c r="BK169" s="62" t="s">
        <v>545</v>
      </c>
    </row>
    <row r="170" spans="48:63" x14ac:dyDescent="0.25">
      <c r="AV170" s="76">
        <v>0.375</v>
      </c>
      <c r="AW170" s="60">
        <v>3.625</v>
      </c>
      <c r="AX170" s="60">
        <f t="shared" si="8"/>
        <v>0.40036898563815232</v>
      </c>
      <c r="AY170" s="60">
        <f t="shared" si="7"/>
        <v>40.036898563815235</v>
      </c>
      <c r="BJ170" s="60" t="s">
        <v>396</v>
      </c>
      <c r="BK170" s="62" t="s">
        <v>545</v>
      </c>
    </row>
    <row r="171" spans="48:63" x14ac:dyDescent="0.25">
      <c r="AV171" s="76">
        <v>0.5625</v>
      </c>
      <c r="AW171" s="60">
        <v>1.625</v>
      </c>
      <c r="AX171" s="60">
        <f t="shared" si="8"/>
        <v>0.40382044241089504</v>
      </c>
      <c r="AY171" s="60">
        <f t="shared" si="7"/>
        <v>40.382044241089503</v>
      </c>
      <c r="BJ171" s="60" t="s">
        <v>395</v>
      </c>
      <c r="BK171" s="62" t="s">
        <v>545</v>
      </c>
    </row>
    <row r="172" spans="48:63" x14ac:dyDescent="0.25">
      <c r="AV172" s="76">
        <v>0.4375</v>
      </c>
      <c r="AW172" s="60">
        <v>2.75</v>
      </c>
      <c r="AX172" s="60">
        <f t="shared" si="8"/>
        <v>0.41340782233518025</v>
      </c>
      <c r="AY172" s="60">
        <f t="shared" si="7"/>
        <v>41.340782233518027</v>
      </c>
      <c r="BJ172" s="60" t="s">
        <v>394</v>
      </c>
      <c r="BK172" s="62" t="s">
        <v>61</v>
      </c>
    </row>
    <row r="173" spans="48:63" x14ac:dyDescent="0.25">
      <c r="AV173" s="76">
        <v>0.375</v>
      </c>
      <c r="AW173" s="60">
        <v>3.75</v>
      </c>
      <c r="AX173" s="60">
        <f t="shared" si="8"/>
        <v>0.4141748127291231</v>
      </c>
      <c r="AY173" s="60">
        <f t="shared" si="7"/>
        <v>41.417481272912312</v>
      </c>
      <c r="BJ173" s="60" t="s">
        <v>393</v>
      </c>
      <c r="BK173" s="62" t="s">
        <v>61</v>
      </c>
    </row>
    <row r="174" spans="48:63" x14ac:dyDescent="0.25">
      <c r="AV174" s="76">
        <v>0.5</v>
      </c>
      <c r="AW174" s="60">
        <v>2.125</v>
      </c>
      <c r="AX174" s="60">
        <f t="shared" si="8"/>
        <v>0.41724277430489443</v>
      </c>
      <c r="AY174" s="60">
        <f t="shared" si="7"/>
        <v>41.724277430489444</v>
      </c>
      <c r="BJ174" s="60" t="s">
        <v>392</v>
      </c>
      <c r="BK174" s="62" t="s">
        <v>61</v>
      </c>
    </row>
    <row r="175" spans="48:63" x14ac:dyDescent="0.25">
      <c r="AV175" s="76">
        <v>0.6875</v>
      </c>
      <c r="AW175" s="60">
        <v>1.125</v>
      </c>
      <c r="AX175" s="60">
        <f t="shared" si="8"/>
        <v>0.41762626950186582</v>
      </c>
      <c r="AY175" s="60">
        <f t="shared" si="7"/>
        <v>41.762626950186579</v>
      </c>
      <c r="BJ175" s="60" t="s">
        <v>391</v>
      </c>
      <c r="BK175" s="62" t="s">
        <v>146</v>
      </c>
    </row>
    <row r="176" spans="48:63" x14ac:dyDescent="0.25">
      <c r="AV176" s="76">
        <v>0.625</v>
      </c>
      <c r="AW176" s="60">
        <v>1.375</v>
      </c>
      <c r="AX176" s="60">
        <f t="shared" si="8"/>
        <v>0.42184471666855133</v>
      </c>
      <c r="AY176" s="60">
        <f t="shared" si="7"/>
        <v>42.184471666855131</v>
      </c>
      <c r="BJ176" s="60" t="s">
        <v>390</v>
      </c>
      <c r="BK176" s="62" t="s">
        <v>210</v>
      </c>
    </row>
    <row r="177" spans="48:63" x14ac:dyDescent="0.25">
      <c r="AV177" s="76">
        <v>0.375</v>
      </c>
      <c r="AW177" s="60">
        <v>3.875</v>
      </c>
      <c r="AX177" s="60">
        <f t="shared" si="8"/>
        <v>0.42798063982009388</v>
      </c>
      <c r="AY177" s="60">
        <f t="shared" si="7"/>
        <v>42.798063982009388</v>
      </c>
      <c r="BJ177" s="60" t="s">
        <v>389</v>
      </c>
      <c r="BK177" s="62" t="s">
        <v>210</v>
      </c>
    </row>
    <row r="178" spans="48:63" x14ac:dyDescent="0.25">
      <c r="AV178" s="76">
        <v>0.4375</v>
      </c>
      <c r="AW178" s="60">
        <v>2.875</v>
      </c>
      <c r="AX178" s="60">
        <f t="shared" si="8"/>
        <v>0.43219908698677939</v>
      </c>
      <c r="AY178" s="60">
        <f t="shared" si="7"/>
        <v>43.219908698677941</v>
      </c>
      <c r="BJ178" s="60" t="s">
        <v>388</v>
      </c>
      <c r="BK178" s="62" t="s">
        <v>210</v>
      </c>
    </row>
    <row r="179" spans="48:63" x14ac:dyDescent="0.25">
      <c r="AV179" s="76">
        <v>0.5625</v>
      </c>
      <c r="AW179" s="60">
        <v>1.75</v>
      </c>
      <c r="AX179" s="60">
        <f t="shared" si="8"/>
        <v>0.43488355336557927</v>
      </c>
      <c r="AY179" s="60">
        <f t="shared" ref="AY179:AY242" si="9">(AX179*100)</f>
        <v>43.48835533655793</v>
      </c>
      <c r="BJ179" s="60" t="s">
        <v>387</v>
      </c>
      <c r="BK179" s="62" t="s">
        <v>546</v>
      </c>
    </row>
    <row r="180" spans="48:63" x14ac:dyDescent="0.25">
      <c r="AV180" s="76">
        <v>0.75</v>
      </c>
      <c r="AW180" s="60">
        <v>1</v>
      </c>
      <c r="AX180" s="60">
        <f t="shared" si="8"/>
        <v>0.44178646691106466</v>
      </c>
      <c r="AY180" s="60">
        <f t="shared" si="9"/>
        <v>44.178646691106465</v>
      </c>
      <c r="BJ180" s="60" t="s">
        <v>386</v>
      </c>
      <c r="BK180" s="62" t="s">
        <v>546</v>
      </c>
    </row>
    <row r="181" spans="48:63" x14ac:dyDescent="0.25">
      <c r="AV181" s="76">
        <v>0.5</v>
      </c>
      <c r="AW181" s="60">
        <v>2.25</v>
      </c>
      <c r="AX181" s="60">
        <f t="shared" si="8"/>
        <v>0.44178646691106466</v>
      </c>
      <c r="AY181" s="60">
        <f t="shared" si="9"/>
        <v>44.178646691106465</v>
      </c>
      <c r="BJ181" s="60" t="s">
        <v>385</v>
      </c>
      <c r="BK181" s="62" t="s">
        <v>546</v>
      </c>
    </row>
    <row r="182" spans="48:63" x14ac:dyDescent="0.25">
      <c r="AV182" s="76">
        <v>0.375</v>
      </c>
      <c r="AW182" s="60">
        <v>4</v>
      </c>
      <c r="AX182" s="60">
        <f t="shared" si="8"/>
        <v>0.44178646691106466</v>
      </c>
      <c r="AY182" s="60">
        <f t="shared" si="9"/>
        <v>44.178646691106465</v>
      </c>
      <c r="BJ182" s="60" t="s">
        <v>384</v>
      </c>
      <c r="BK182" s="62" t="s">
        <v>274</v>
      </c>
    </row>
    <row r="183" spans="48:63" x14ac:dyDescent="0.25">
      <c r="AV183" s="76">
        <v>0.4375</v>
      </c>
      <c r="AW183" s="60">
        <v>3</v>
      </c>
      <c r="AX183" s="60">
        <f t="shared" si="8"/>
        <v>0.45099035163837847</v>
      </c>
      <c r="AY183" s="60">
        <f t="shared" si="9"/>
        <v>45.099035163837847</v>
      </c>
      <c r="BJ183" s="60" t="s">
        <v>383</v>
      </c>
      <c r="BK183" s="62" t="s">
        <v>274</v>
      </c>
    </row>
    <row r="184" spans="48:63" x14ac:dyDescent="0.25">
      <c r="AV184" s="76">
        <v>0.375</v>
      </c>
      <c r="AW184" s="60">
        <v>4.125</v>
      </c>
      <c r="AX184" s="60">
        <f t="shared" si="8"/>
        <v>0.45559229400203544</v>
      </c>
      <c r="AY184" s="60">
        <f t="shared" si="9"/>
        <v>45.559229400203542</v>
      </c>
      <c r="BJ184" s="60" t="s">
        <v>382</v>
      </c>
      <c r="BK184" s="62" t="s">
        <v>274</v>
      </c>
    </row>
    <row r="185" spans="48:63" x14ac:dyDescent="0.25">
      <c r="AV185" s="76">
        <v>0.625</v>
      </c>
      <c r="AW185" s="60">
        <v>1.5</v>
      </c>
      <c r="AX185" s="60">
        <f t="shared" si="8"/>
        <v>0.46019423636569234</v>
      </c>
      <c r="AY185" s="60">
        <f t="shared" si="9"/>
        <v>46.019423636569236</v>
      </c>
      <c r="BJ185" s="60" t="s">
        <v>381</v>
      </c>
      <c r="BK185" s="62" t="s">
        <v>338</v>
      </c>
    </row>
    <row r="186" spans="48:63" x14ac:dyDescent="0.25">
      <c r="AV186" s="76">
        <v>0.6875</v>
      </c>
      <c r="AW186" s="60">
        <v>1.25</v>
      </c>
      <c r="AX186" s="60">
        <f t="shared" si="8"/>
        <v>0.46402918833540646</v>
      </c>
      <c r="AY186" s="60">
        <f t="shared" si="9"/>
        <v>46.402918833540646</v>
      </c>
      <c r="BJ186" s="60" t="s">
        <v>584</v>
      </c>
      <c r="BK186" s="62" t="s">
        <v>338</v>
      </c>
    </row>
    <row r="187" spans="48:63" x14ac:dyDescent="0.25">
      <c r="AV187" s="76">
        <v>0.5625</v>
      </c>
      <c r="AW187" s="60">
        <v>1.875</v>
      </c>
      <c r="AX187" s="60">
        <f t="shared" si="8"/>
        <v>0.46594666432026349</v>
      </c>
      <c r="AY187" s="60">
        <f t="shared" si="9"/>
        <v>46.594666432026351</v>
      </c>
      <c r="BJ187" s="60" t="s">
        <v>585</v>
      </c>
      <c r="BK187" s="62" t="s">
        <v>338</v>
      </c>
    </row>
    <row r="188" spans="48:63" x14ac:dyDescent="0.25">
      <c r="AV188" s="76">
        <v>0.5</v>
      </c>
      <c r="AW188" s="60">
        <v>2.375</v>
      </c>
      <c r="AX188" s="60">
        <f t="shared" si="8"/>
        <v>0.46633015951723489</v>
      </c>
      <c r="AY188" s="60">
        <f t="shared" si="9"/>
        <v>46.633015951723486</v>
      </c>
      <c r="BJ188" s="60" t="s">
        <v>586</v>
      </c>
      <c r="BK188" s="62" t="s">
        <v>548</v>
      </c>
    </row>
    <row r="189" spans="48:63" x14ac:dyDescent="0.25">
      <c r="AV189" s="76">
        <v>0.375</v>
      </c>
      <c r="AW189" s="60">
        <v>4.25</v>
      </c>
      <c r="AX189" s="60">
        <f t="shared" si="8"/>
        <v>0.46939812109300622</v>
      </c>
      <c r="AY189" s="60">
        <f t="shared" si="9"/>
        <v>46.939812109300618</v>
      </c>
      <c r="BJ189" s="60" t="s">
        <v>587</v>
      </c>
      <c r="BK189" s="62" t="s">
        <v>548</v>
      </c>
    </row>
    <row r="190" spans="48:63" x14ac:dyDescent="0.25">
      <c r="AV190" s="76">
        <v>0.4375</v>
      </c>
      <c r="AW190" s="60">
        <v>3.125</v>
      </c>
      <c r="AX190" s="60">
        <f t="shared" si="8"/>
        <v>0.46978161628997755</v>
      </c>
      <c r="AY190" s="60">
        <f t="shared" si="9"/>
        <v>46.978161628997753</v>
      </c>
      <c r="BJ190" s="60" t="s">
        <v>588</v>
      </c>
      <c r="BK190" s="62" t="s">
        <v>548</v>
      </c>
    </row>
    <row r="191" spans="48:63" x14ac:dyDescent="0.25">
      <c r="AV191" s="76">
        <v>0.375</v>
      </c>
      <c r="AW191" s="60">
        <v>4.375</v>
      </c>
      <c r="AX191" s="60">
        <f t="shared" si="8"/>
        <v>0.48320394818397699</v>
      </c>
      <c r="AY191" s="60">
        <f t="shared" si="9"/>
        <v>48.320394818397702</v>
      </c>
      <c r="BJ191" s="60" t="s">
        <v>589</v>
      </c>
      <c r="BK191" s="62" t="s">
        <v>548</v>
      </c>
    </row>
    <row r="192" spans="48:63" x14ac:dyDescent="0.25">
      <c r="AV192" s="76">
        <v>0.4375</v>
      </c>
      <c r="AW192" s="60">
        <v>3.25</v>
      </c>
      <c r="AX192" s="60">
        <f t="shared" si="8"/>
        <v>0.48857288094157669</v>
      </c>
      <c r="AY192" s="60">
        <f t="shared" si="9"/>
        <v>48.857288094157667</v>
      </c>
      <c r="BJ192" s="60" t="s">
        <v>590</v>
      </c>
      <c r="BK192" s="62" t="s">
        <v>548</v>
      </c>
    </row>
    <row r="193" spans="48:63" x14ac:dyDescent="0.25">
      <c r="AV193" s="76">
        <v>0.5</v>
      </c>
      <c r="AW193" s="60">
        <v>2.5</v>
      </c>
      <c r="AX193" s="60">
        <f t="shared" si="8"/>
        <v>0.49087385212340517</v>
      </c>
      <c r="AY193" s="60">
        <f t="shared" si="9"/>
        <v>49.087385212340514</v>
      </c>
      <c r="BJ193" s="60" t="s">
        <v>591</v>
      </c>
      <c r="BK193" s="62" t="s">
        <v>548</v>
      </c>
    </row>
    <row r="194" spans="48:63" x14ac:dyDescent="0.25">
      <c r="AV194" s="76">
        <v>0.75</v>
      </c>
      <c r="AW194" s="60">
        <v>1.125</v>
      </c>
      <c r="AX194" s="60">
        <f t="shared" si="8"/>
        <v>0.49700977527494772</v>
      </c>
      <c r="AY194" s="60">
        <f t="shared" si="9"/>
        <v>49.700977527494771</v>
      </c>
      <c r="BJ194" s="60" t="s">
        <v>592</v>
      </c>
      <c r="BK194" s="62" t="s">
        <v>548</v>
      </c>
    </row>
    <row r="195" spans="48:63" x14ac:dyDescent="0.25">
      <c r="AV195" s="76">
        <v>0.5625</v>
      </c>
      <c r="AW195" s="60">
        <v>2</v>
      </c>
      <c r="AX195" s="60">
        <f t="shared" si="8"/>
        <v>0.49700977527494772</v>
      </c>
      <c r="AY195" s="60">
        <f t="shared" si="9"/>
        <v>49.700977527494771</v>
      </c>
      <c r="BJ195" s="60" t="s">
        <v>593</v>
      </c>
      <c r="BK195" s="62" t="s">
        <v>548</v>
      </c>
    </row>
    <row r="196" spans="48:63" x14ac:dyDescent="0.25">
      <c r="AV196" s="76">
        <v>0.375</v>
      </c>
      <c r="AW196" s="60">
        <v>4.5</v>
      </c>
      <c r="AX196" s="60">
        <f t="shared" si="8"/>
        <v>0.49700977527494772</v>
      </c>
      <c r="AY196" s="60">
        <f t="shared" si="9"/>
        <v>49.700977527494771</v>
      </c>
      <c r="BJ196" s="60" t="s">
        <v>380</v>
      </c>
      <c r="BK196" s="62" t="s">
        <v>42</v>
      </c>
    </row>
    <row r="197" spans="48:63" x14ac:dyDescent="0.25">
      <c r="AV197" s="76">
        <v>0.625</v>
      </c>
      <c r="AW197" s="60">
        <v>1.625</v>
      </c>
      <c r="AX197" s="60">
        <f t="shared" si="8"/>
        <v>0.49854375606283341</v>
      </c>
      <c r="AY197" s="60">
        <f t="shared" si="9"/>
        <v>49.854375606283341</v>
      </c>
      <c r="BJ197" s="60" t="s">
        <v>379</v>
      </c>
      <c r="BK197" s="62" t="s">
        <v>42</v>
      </c>
    </row>
    <row r="198" spans="48:63" x14ac:dyDescent="0.25">
      <c r="AV198" s="76">
        <v>0.4375</v>
      </c>
      <c r="AW198" s="60">
        <v>3.375</v>
      </c>
      <c r="AX198" s="60">
        <f t="shared" si="8"/>
        <v>0.50736414559317577</v>
      </c>
      <c r="AY198" s="60">
        <f t="shared" si="9"/>
        <v>50.736414559317581</v>
      </c>
      <c r="BJ198" s="60" t="s">
        <v>378</v>
      </c>
      <c r="BK198" s="62" t="s">
        <v>38</v>
      </c>
    </row>
    <row r="199" spans="48:63" x14ac:dyDescent="0.25">
      <c r="AV199" s="76">
        <v>0.6875</v>
      </c>
      <c r="AW199" s="60">
        <v>1.375</v>
      </c>
      <c r="AX199" s="60">
        <f t="shared" si="8"/>
        <v>0.51043210716894716</v>
      </c>
      <c r="AY199" s="60">
        <f t="shared" si="9"/>
        <v>51.043210716894713</v>
      </c>
      <c r="BJ199" s="60" t="s">
        <v>377</v>
      </c>
      <c r="BK199" s="62" t="s">
        <v>38</v>
      </c>
    </row>
    <row r="200" spans="48:63" x14ac:dyDescent="0.25">
      <c r="AV200" s="76">
        <v>0.375</v>
      </c>
      <c r="AW200" s="60">
        <v>4.625</v>
      </c>
      <c r="AX200" s="60">
        <f t="shared" si="8"/>
        <v>0.5108156023659185</v>
      </c>
      <c r="AY200" s="60">
        <f t="shared" si="9"/>
        <v>51.081560236591848</v>
      </c>
      <c r="BJ200" s="60" t="s">
        <v>376</v>
      </c>
      <c r="BK200" s="62" t="s">
        <v>38</v>
      </c>
    </row>
    <row r="201" spans="48:63" x14ac:dyDescent="0.25">
      <c r="AV201" s="76">
        <v>0.5</v>
      </c>
      <c r="AW201" s="60">
        <v>2.625</v>
      </c>
      <c r="AX201" s="60">
        <f t="shared" ref="AX201:AX264" si="10">($AZ$49*((AV201/2)^2)*AW201)</f>
        <v>0.51541754472957546</v>
      </c>
      <c r="AY201" s="60">
        <f t="shared" si="9"/>
        <v>51.54175447295755</v>
      </c>
      <c r="BJ201" s="60" t="s">
        <v>375</v>
      </c>
      <c r="BK201" s="62" t="s">
        <v>545</v>
      </c>
    </row>
    <row r="202" spans="48:63" x14ac:dyDescent="0.25">
      <c r="AV202" s="76">
        <v>0.8125</v>
      </c>
      <c r="AW202" s="60">
        <v>1</v>
      </c>
      <c r="AX202" s="60">
        <f t="shared" si="10"/>
        <v>0.51848550630534673</v>
      </c>
      <c r="AY202" s="60">
        <f t="shared" si="9"/>
        <v>51.848550630534675</v>
      </c>
      <c r="BJ202" s="60" t="s">
        <v>374</v>
      </c>
      <c r="BK202" s="62" t="s">
        <v>545</v>
      </c>
    </row>
    <row r="203" spans="48:63" x14ac:dyDescent="0.25">
      <c r="AV203" s="76">
        <v>0.375</v>
      </c>
      <c r="AW203" s="60">
        <v>4.75</v>
      </c>
      <c r="AX203" s="60">
        <f t="shared" si="10"/>
        <v>0.52462142945688928</v>
      </c>
      <c r="AY203" s="60">
        <f t="shared" si="9"/>
        <v>52.462142945688925</v>
      </c>
      <c r="BJ203" s="60" t="s">
        <v>373</v>
      </c>
      <c r="BK203" s="62" t="s">
        <v>545</v>
      </c>
    </row>
    <row r="204" spans="48:63" x14ac:dyDescent="0.25">
      <c r="AV204" s="76">
        <v>0.4375</v>
      </c>
      <c r="AW204" s="60">
        <v>3.5</v>
      </c>
      <c r="AX204" s="60">
        <f t="shared" si="10"/>
        <v>0.52615541024477486</v>
      </c>
      <c r="AY204" s="60">
        <f t="shared" si="9"/>
        <v>52.615541024477487</v>
      </c>
      <c r="BJ204" s="60" t="s">
        <v>372</v>
      </c>
      <c r="BK204" s="62" t="s">
        <v>61</v>
      </c>
    </row>
    <row r="205" spans="48:63" x14ac:dyDescent="0.25">
      <c r="AV205" s="76">
        <v>0.5625</v>
      </c>
      <c r="AW205" s="60">
        <v>2.125</v>
      </c>
      <c r="AX205" s="60">
        <f t="shared" si="10"/>
        <v>0.528072886229632</v>
      </c>
      <c r="AY205" s="60">
        <f t="shared" si="9"/>
        <v>52.807288622963199</v>
      </c>
      <c r="BJ205" s="60" t="s">
        <v>371</v>
      </c>
      <c r="BK205" s="62" t="s">
        <v>61</v>
      </c>
    </row>
    <row r="206" spans="48:63" x14ac:dyDescent="0.25">
      <c r="AV206" s="76">
        <v>0.625</v>
      </c>
      <c r="AW206" s="60">
        <v>1.75</v>
      </c>
      <c r="AX206" s="60">
        <f t="shared" si="10"/>
        <v>0.53689327575997448</v>
      </c>
      <c r="AY206" s="60">
        <f t="shared" si="9"/>
        <v>53.689327575997446</v>
      </c>
      <c r="BJ206" s="60" t="s">
        <v>370</v>
      </c>
      <c r="BK206" s="62" t="s">
        <v>61</v>
      </c>
    </row>
    <row r="207" spans="48:63" x14ac:dyDescent="0.25">
      <c r="AV207" s="76">
        <v>0.375</v>
      </c>
      <c r="AW207" s="60">
        <v>4.875</v>
      </c>
      <c r="AX207" s="60">
        <f t="shared" si="10"/>
        <v>0.53842725654786006</v>
      </c>
      <c r="AY207" s="60">
        <f t="shared" si="9"/>
        <v>53.842725654786008</v>
      </c>
      <c r="BJ207" s="60" t="s">
        <v>369</v>
      </c>
      <c r="BK207" s="62" t="s">
        <v>146</v>
      </c>
    </row>
    <row r="208" spans="48:63" x14ac:dyDescent="0.25">
      <c r="AV208" s="76">
        <v>0.5</v>
      </c>
      <c r="AW208" s="60">
        <v>2.75</v>
      </c>
      <c r="AX208" s="60">
        <f t="shared" si="10"/>
        <v>0.53996123733574564</v>
      </c>
      <c r="AY208" s="60">
        <f t="shared" si="9"/>
        <v>53.996123733574564</v>
      </c>
      <c r="BJ208" s="60" t="s">
        <v>368</v>
      </c>
      <c r="BK208" s="62" t="s">
        <v>210</v>
      </c>
    </row>
    <row r="209" spans="48:63" x14ac:dyDescent="0.25">
      <c r="AV209" s="76">
        <v>0.4375</v>
      </c>
      <c r="AW209" s="60">
        <v>3.625</v>
      </c>
      <c r="AX209" s="60">
        <f t="shared" si="10"/>
        <v>0.54494667489637394</v>
      </c>
      <c r="AY209" s="60">
        <f t="shared" si="9"/>
        <v>54.494667489637393</v>
      </c>
      <c r="BJ209" s="60" t="s">
        <v>367</v>
      </c>
      <c r="BK209" s="62" t="s">
        <v>210</v>
      </c>
    </row>
    <row r="210" spans="48:63" x14ac:dyDescent="0.25">
      <c r="AV210" s="76">
        <v>0.75</v>
      </c>
      <c r="AW210" s="60">
        <v>1.25</v>
      </c>
      <c r="AX210" s="60">
        <f t="shared" si="10"/>
        <v>0.55223308363883084</v>
      </c>
      <c r="AY210" s="60">
        <f t="shared" si="9"/>
        <v>55.223308363883085</v>
      </c>
      <c r="BJ210" s="60" t="s">
        <v>366</v>
      </c>
      <c r="BK210" s="62" t="s">
        <v>210</v>
      </c>
    </row>
    <row r="211" spans="48:63" x14ac:dyDescent="0.25">
      <c r="AV211" s="76">
        <v>0.375</v>
      </c>
      <c r="AW211" s="60">
        <v>5</v>
      </c>
      <c r="AX211" s="60">
        <f t="shared" si="10"/>
        <v>0.55223308363883084</v>
      </c>
      <c r="AY211" s="60">
        <f t="shared" si="9"/>
        <v>55.223308363883085</v>
      </c>
      <c r="BJ211" s="60" t="s">
        <v>365</v>
      </c>
      <c r="BK211" s="62" t="s">
        <v>546</v>
      </c>
    </row>
    <row r="212" spans="48:63" x14ac:dyDescent="0.25">
      <c r="AV212" s="76">
        <v>0.6875</v>
      </c>
      <c r="AW212" s="60">
        <v>1.5</v>
      </c>
      <c r="AX212" s="60">
        <f t="shared" si="10"/>
        <v>0.5568350260024878</v>
      </c>
      <c r="AY212" s="60">
        <f t="shared" si="9"/>
        <v>55.683502600248779</v>
      </c>
      <c r="BJ212" s="60" t="s">
        <v>364</v>
      </c>
      <c r="BK212" s="62" t="s">
        <v>546</v>
      </c>
    </row>
    <row r="213" spans="48:63" x14ac:dyDescent="0.25">
      <c r="AV213" s="76">
        <v>0.5625</v>
      </c>
      <c r="AW213" s="60">
        <v>2.25</v>
      </c>
      <c r="AX213" s="60">
        <f t="shared" si="10"/>
        <v>0.55913599718431617</v>
      </c>
      <c r="AY213" s="60">
        <f t="shared" si="9"/>
        <v>55.91359971843162</v>
      </c>
      <c r="BJ213" s="60" t="s">
        <v>363</v>
      </c>
      <c r="BK213" s="62" t="s">
        <v>546</v>
      </c>
    </row>
    <row r="214" spans="48:63" x14ac:dyDescent="0.25">
      <c r="AV214" s="76">
        <v>0.4375</v>
      </c>
      <c r="AW214" s="60">
        <v>3.75</v>
      </c>
      <c r="AX214" s="60">
        <f t="shared" si="10"/>
        <v>0.56373793954797313</v>
      </c>
      <c r="AY214" s="60">
        <f t="shared" si="9"/>
        <v>56.373793954797314</v>
      </c>
      <c r="BJ214" s="60" t="s">
        <v>362</v>
      </c>
      <c r="BK214" s="62" t="s">
        <v>274</v>
      </c>
    </row>
    <row r="215" spans="48:63" x14ac:dyDescent="0.25">
      <c r="AV215" s="76">
        <v>0.5</v>
      </c>
      <c r="AW215" s="60">
        <v>2.875</v>
      </c>
      <c r="AX215" s="60">
        <f t="shared" si="10"/>
        <v>0.56450492994191592</v>
      </c>
      <c r="AY215" s="60">
        <f t="shared" si="9"/>
        <v>56.450492994191592</v>
      </c>
      <c r="BJ215" s="60" t="s">
        <v>361</v>
      </c>
      <c r="BK215" s="62" t="s">
        <v>274</v>
      </c>
    </row>
    <row r="216" spans="48:63" x14ac:dyDescent="0.25">
      <c r="AV216" s="76">
        <v>0.625</v>
      </c>
      <c r="AW216" s="60">
        <v>1.875</v>
      </c>
      <c r="AX216" s="60">
        <f t="shared" si="10"/>
        <v>0.57524279545711543</v>
      </c>
      <c r="AY216" s="60">
        <f t="shared" si="9"/>
        <v>57.524279545711543</v>
      </c>
      <c r="BJ216" s="60" t="s">
        <v>360</v>
      </c>
      <c r="BK216" s="62" t="s">
        <v>274</v>
      </c>
    </row>
    <row r="217" spans="48:63" x14ac:dyDescent="0.25">
      <c r="AV217" s="76">
        <v>0.4375</v>
      </c>
      <c r="AW217" s="60">
        <v>3.875</v>
      </c>
      <c r="AX217" s="60">
        <f t="shared" si="10"/>
        <v>0.58252920419957221</v>
      </c>
      <c r="AY217" s="60">
        <f t="shared" si="9"/>
        <v>58.252920419957221</v>
      </c>
      <c r="BJ217" s="60" t="s">
        <v>594</v>
      </c>
      <c r="BK217" s="62" t="s">
        <v>338</v>
      </c>
    </row>
    <row r="218" spans="48:63" x14ac:dyDescent="0.25">
      <c r="AV218" s="76">
        <v>0.8125</v>
      </c>
      <c r="AW218" s="60">
        <v>1.125</v>
      </c>
      <c r="AX218" s="60">
        <f t="shared" si="10"/>
        <v>0.58329619459351512</v>
      </c>
      <c r="AY218" s="60">
        <f t="shared" si="9"/>
        <v>58.329619459351512</v>
      </c>
      <c r="BJ218" s="60" t="s">
        <v>595</v>
      </c>
      <c r="BK218" s="62" t="s">
        <v>338</v>
      </c>
    </row>
    <row r="219" spans="48:63" x14ac:dyDescent="0.25">
      <c r="AV219" s="76">
        <v>0.5</v>
      </c>
      <c r="AW219" s="60">
        <v>3</v>
      </c>
      <c r="AX219" s="60">
        <f t="shared" si="10"/>
        <v>0.58904862254808621</v>
      </c>
      <c r="AY219" s="60">
        <f t="shared" si="9"/>
        <v>58.90486225480862</v>
      </c>
      <c r="BJ219" s="60" t="s">
        <v>596</v>
      </c>
      <c r="BK219" s="62" t="s">
        <v>338</v>
      </c>
    </row>
    <row r="220" spans="48:63" x14ac:dyDescent="0.25">
      <c r="AV220" s="76">
        <v>0.5625</v>
      </c>
      <c r="AW220" s="60">
        <v>2.375</v>
      </c>
      <c r="AX220" s="60">
        <f t="shared" si="10"/>
        <v>0.59019910813900045</v>
      </c>
      <c r="AY220" s="60">
        <f t="shared" si="9"/>
        <v>59.019910813900047</v>
      </c>
      <c r="BJ220" s="60" t="s">
        <v>597</v>
      </c>
      <c r="BK220" s="62" t="s">
        <v>548</v>
      </c>
    </row>
    <row r="221" spans="48:63" x14ac:dyDescent="0.25">
      <c r="AV221" s="76">
        <v>0.875</v>
      </c>
      <c r="AW221" s="60">
        <v>1</v>
      </c>
      <c r="AX221" s="60">
        <f t="shared" si="10"/>
        <v>0.6013204688511713</v>
      </c>
      <c r="AY221" s="60">
        <f t="shared" si="9"/>
        <v>60.132046885117127</v>
      </c>
      <c r="BJ221" s="60" t="s">
        <v>598</v>
      </c>
      <c r="BK221" s="62" t="s">
        <v>548</v>
      </c>
    </row>
    <row r="222" spans="48:63" x14ac:dyDescent="0.25">
      <c r="AV222" s="76">
        <v>0.4375</v>
      </c>
      <c r="AW222" s="60">
        <v>4</v>
      </c>
      <c r="AX222" s="60">
        <f t="shared" si="10"/>
        <v>0.6013204688511713</v>
      </c>
      <c r="AY222" s="60">
        <f t="shared" si="9"/>
        <v>60.132046885117127</v>
      </c>
      <c r="BJ222" s="60" t="s">
        <v>599</v>
      </c>
      <c r="BK222" s="62" t="s">
        <v>548</v>
      </c>
    </row>
    <row r="223" spans="48:63" x14ac:dyDescent="0.25">
      <c r="AV223" s="76">
        <v>0.6875</v>
      </c>
      <c r="AW223" s="60">
        <v>1.625</v>
      </c>
      <c r="AX223" s="60">
        <f t="shared" si="10"/>
        <v>0.60323794483602844</v>
      </c>
      <c r="AY223" s="60">
        <f t="shared" si="9"/>
        <v>60.323794483602846</v>
      </c>
      <c r="BJ223" s="60" t="s">
        <v>600</v>
      </c>
      <c r="BK223" s="62" t="s">
        <v>548</v>
      </c>
    </row>
    <row r="224" spans="48:63" x14ac:dyDescent="0.25">
      <c r="AV224" s="76">
        <v>0.75</v>
      </c>
      <c r="AW224" s="60">
        <v>1.375</v>
      </c>
      <c r="AX224" s="60">
        <f t="shared" si="10"/>
        <v>0.60745639200271395</v>
      </c>
      <c r="AY224" s="60">
        <f t="shared" si="9"/>
        <v>60.745639200271398</v>
      </c>
      <c r="BJ224" s="60" t="s">
        <v>601</v>
      </c>
      <c r="BK224" s="62" t="s">
        <v>548</v>
      </c>
    </row>
    <row r="225" spans="48:63" x14ac:dyDescent="0.25">
      <c r="AV225" s="76">
        <v>0.625</v>
      </c>
      <c r="AW225" s="60">
        <v>2</v>
      </c>
      <c r="AX225" s="60">
        <f t="shared" si="10"/>
        <v>0.6135923151542565</v>
      </c>
      <c r="AY225" s="60">
        <f t="shared" si="9"/>
        <v>61.359231515425648</v>
      </c>
      <c r="BJ225" s="60" t="s">
        <v>602</v>
      </c>
      <c r="BK225" s="62" t="s">
        <v>548</v>
      </c>
    </row>
    <row r="226" spans="48:63" x14ac:dyDescent="0.25">
      <c r="AV226" s="76">
        <v>0.5</v>
      </c>
      <c r="AW226" s="60">
        <v>3.125</v>
      </c>
      <c r="AX226" s="60">
        <f t="shared" si="10"/>
        <v>0.6135923151542565</v>
      </c>
      <c r="AY226" s="60">
        <f t="shared" si="9"/>
        <v>61.359231515425648</v>
      </c>
      <c r="BJ226" s="60" t="s">
        <v>603</v>
      </c>
      <c r="BK226" s="62" t="s">
        <v>548</v>
      </c>
    </row>
    <row r="227" spans="48:63" x14ac:dyDescent="0.25">
      <c r="AV227" s="76">
        <v>0.4375</v>
      </c>
      <c r="AW227" s="60">
        <v>4.125</v>
      </c>
      <c r="AX227" s="60">
        <f t="shared" si="10"/>
        <v>0.62011173350277038</v>
      </c>
      <c r="AY227" s="60">
        <f t="shared" si="9"/>
        <v>62.011173350277041</v>
      </c>
      <c r="BJ227" s="60" t="s">
        <v>359</v>
      </c>
      <c r="BK227" s="62" t="s">
        <v>42</v>
      </c>
    </row>
    <row r="228" spans="48:63" x14ac:dyDescent="0.25">
      <c r="AV228" s="76">
        <v>0.5625</v>
      </c>
      <c r="AW228" s="60">
        <v>2.5</v>
      </c>
      <c r="AX228" s="60">
        <f t="shared" si="10"/>
        <v>0.62126221909368462</v>
      </c>
      <c r="AY228" s="60">
        <f t="shared" si="9"/>
        <v>62.126221909368461</v>
      </c>
      <c r="BJ228" s="60" t="s">
        <v>358</v>
      </c>
      <c r="BK228" s="62" t="s">
        <v>42</v>
      </c>
    </row>
    <row r="229" spans="48:63" x14ac:dyDescent="0.25">
      <c r="AV229" s="76">
        <v>0.5</v>
      </c>
      <c r="AW229" s="60">
        <v>3.25</v>
      </c>
      <c r="AX229" s="60">
        <f t="shared" si="10"/>
        <v>0.63813600776042678</v>
      </c>
      <c r="AY229" s="60">
        <f t="shared" si="9"/>
        <v>63.813600776042676</v>
      </c>
      <c r="BJ229" s="60" t="s">
        <v>357</v>
      </c>
      <c r="BK229" s="62" t="s">
        <v>42</v>
      </c>
    </row>
    <row r="230" spans="48:63" x14ac:dyDescent="0.25">
      <c r="AV230" s="76">
        <v>0.4375</v>
      </c>
      <c r="AW230" s="60">
        <v>4.25</v>
      </c>
      <c r="AX230" s="60">
        <f t="shared" si="10"/>
        <v>0.63890299815436946</v>
      </c>
      <c r="AY230" s="60">
        <f t="shared" si="9"/>
        <v>63.890299815436947</v>
      </c>
      <c r="BJ230" s="60" t="s">
        <v>356</v>
      </c>
      <c r="BK230" s="62" t="s">
        <v>38</v>
      </c>
    </row>
    <row r="231" spans="48:63" x14ac:dyDescent="0.25">
      <c r="AV231" s="76">
        <v>0.8125</v>
      </c>
      <c r="AW231" s="60">
        <v>1.25</v>
      </c>
      <c r="AX231" s="60">
        <f t="shared" si="10"/>
        <v>0.64810688288168339</v>
      </c>
      <c r="AY231" s="60">
        <f t="shared" si="9"/>
        <v>64.810688288168336</v>
      </c>
      <c r="BJ231" s="60" t="s">
        <v>355</v>
      </c>
      <c r="BK231" s="62" t="s">
        <v>38</v>
      </c>
    </row>
    <row r="232" spans="48:63" x14ac:dyDescent="0.25">
      <c r="AV232" s="76">
        <v>0.6875</v>
      </c>
      <c r="AW232" s="60">
        <v>1.75</v>
      </c>
      <c r="AX232" s="60">
        <f t="shared" si="10"/>
        <v>0.64964086366956908</v>
      </c>
      <c r="AY232" s="60">
        <f t="shared" si="9"/>
        <v>64.964086366956906</v>
      </c>
      <c r="BJ232" s="60" t="s">
        <v>354</v>
      </c>
      <c r="BK232" s="62" t="s">
        <v>38</v>
      </c>
    </row>
    <row r="233" spans="48:63" x14ac:dyDescent="0.25">
      <c r="AV233" s="76">
        <v>0.625</v>
      </c>
      <c r="AW233" s="60">
        <v>2.125</v>
      </c>
      <c r="AX233" s="60">
        <f t="shared" si="10"/>
        <v>0.65194183485139756</v>
      </c>
      <c r="AY233" s="60">
        <f t="shared" si="9"/>
        <v>65.19418348513976</v>
      </c>
      <c r="BJ233" s="60" t="s">
        <v>353</v>
      </c>
      <c r="BK233" s="62" t="s">
        <v>545</v>
      </c>
    </row>
    <row r="234" spans="48:63" x14ac:dyDescent="0.25">
      <c r="AV234" s="76">
        <v>0.5625</v>
      </c>
      <c r="AW234" s="60">
        <v>2.625</v>
      </c>
      <c r="AX234" s="60">
        <f t="shared" si="10"/>
        <v>0.6523253300483689</v>
      </c>
      <c r="AY234" s="60">
        <f t="shared" si="9"/>
        <v>65.232533004836895</v>
      </c>
      <c r="BJ234" s="60" t="s">
        <v>352</v>
      </c>
      <c r="BK234" s="62" t="s">
        <v>545</v>
      </c>
    </row>
    <row r="235" spans="48:63" x14ac:dyDescent="0.25">
      <c r="AV235" s="76">
        <v>0.4375</v>
      </c>
      <c r="AW235" s="60">
        <v>4.375</v>
      </c>
      <c r="AX235" s="60">
        <f t="shared" si="10"/>
        <v>0.65769426280596865</v>
      </c>
      <c r="AY235" s="60">
        <f t="shared" si="9"/>
        <v>65.769426280596861</v>
      </c>
      <c r="BJ235" s="60" t="s">
        <v>351</v>
      </c>
      <c r="BK235" s="62" t="s">
        <v>545</v>
      </c>
    </row>
    <row r="236" spans="48:63" x14ac:dyDescent="0.25">
      <c r="AV236" s="76">
        <v>0.75</v>
      </c>
      <c r="AW236" s="60">
        <v>1.5</v>
      </c>
      <c r="AX236" s="60">
        <f t="shared" si="10"/>
        <v>0.66267970036659696</v>
      </c>
      <c r="AY236" s="60">
        <f t="shared" si="9"/>
        <v>66.26797003665969</v>
      </c>
      <c r="BJ236" s="60" t="s">
        <v>350</v>
      </c>
      <c r="BK236" s="62" t="s">
        <v>61</v>
      </c>
    </row>
    <row r="237" spans="48:63" x14ac:dyDescent="0.25">
      <c r="AV237" s="76">
        <v>0.5</v>
      </c>
      <c r="AW237" s="60">
        <v>3.375</v>
      </c>
      <c r="AX237" s="60">
        <f t="shared" si="10"/>
        <v>0.66267970036659696</v>
      </c>
      <c r="AY237" s="60">
        <f t="shared" si="9"/>
        <v>66.26797003665969</v>
      </c>
      <c r="BJ237" s="60" t="s">
        <v>349</v>
      </c>
      <c r="BK237" s="62" t="s">
        <v>61</v>
      </c>
    </row>
    <row r="238" spans="48:63" x14ac:dyDescent="0.25">
      <c r="AV238" s="76">
        <v>0.875</v>
      </c>
      <c r="AW238" s="60">
        <v>1.125</v>
      </c>
      <c r="AX238" s="60">
        <f t="shared" si="10"/>
        <v>0.67648552745756774</v>
      </c>
      <c r="AY238" s="60">
        <f t="shared" si="9"/>
        <v>67.648552745756774</v>
      </c>
      <c r="BJ238" s="60" t="s">
        <v>348</v>
      </c>
      <c r="BK238" s="62" t="s">
        <v>61</v>
      </c>
    </row>
    <row r="239" spans="48:63" x14ac:dyDescent="0.25">
      <c r="AV239" s="76">
        <v>0.4375</v>
      </c>
      <c r="AW239" s="60">
        <v>4.5</v>
      </c>
      <c r="AX239" s="60">
        <f t="shared" si="10"/>
        <v>0.67648552745756774</v>
      </c>
      <c r="AY239" s="60">
        <f t="shared" si="9"/>
        <v>67.648552745756774</v>
      </c>
      <c r="BJ239" s="60" t="s">
        <v>347</v>
      </c>
      <c r="BK239" s="62" t="s">
        <v>146</v>
      </c>
    </row>
    <row r="240" spans="48:63" x14ac:dyDescent="0.25">
      <c r="AV240" s="76">
        <v>0.5625</v>
      </c>
      <c r="AW240" s="60">
        <v>2.75</v>
      </c>
      <c r="AX240" s="60">
        <f t="shared" si="10"/>
        <v>0.68338844100305307</v>
      </c>
      <c r="AY240" s="60">
        <f t="shared" si="9"/>
        <v>68.338844100305309</v>
      </c>
      <c r="BJ240" s="60" t="s">
        <v>346</v>
      </c>
      <c r="BK240" s="62" t="s">
        <v>210</v>
      </c>
    </row>
    <row r="241" spans="48:63" x14ac:dyDescent="0.25">
      <c r="AV241" s="76">
        <v>0.5</v>
      </c>
      <c r="AW241" s="60">
        <v>3.5</v>
      </c>
      <c r="AX241" s="60">
        <f t="shared" si="10"/>
        <v>0.68722339297276724</v>
      </c>
      <c r="AY241" s="60">
        <f t="shared" si="9"/>
        <v>68.722339297276719</v>
      </c>
      <c r="BJ241" s="60" t="s">
        <v>345</v>
      </c>
      <c r="BK241" s="62" t="s">
        <v>210</v>
      </c>
    </row>
    <row r="242" spans="48:63" x14ac:dyDescent="0.25">
      <c r="AV242" s="76">
        <v>0.9375</v>
      </c>
      <c r="AW242" s="60">
        <v>1</v>
      </c>
      <c r="AX242" s="60">
        <f t="shared" si="10"/>
        <v>0.69029135454853852</v>
      </c>
      <c r="AY242" s="60">
        <f t="shared" si="9"/>
        <v>69.029135454853858</v>
      </c>
      <c r="BJ242" s="60" t="s">
        <v>344</v>
      </c>
      <c r="BK242" s="62" t="s">
        <v>210</v>
      </c>
    </row>
    <row r="243" spans="48:63" x14ac:dyDescent="0.25">
      <c r="AV243" s="76">
        <v>0.625</v>
      </c>
      <c r="AW243" s="60">
        <v>2.25</v>
      </c>
      <c r="AX243" s="60">
        <f t="shared" si="10"/>
        <v>0.69029135454853852</v>
      </c>
      <c r="AY243" s="60">
        <f t="shared" ref="AY243:AY306" si="11">(AX243*100)</f>
        <v>69.029135454853858</v>
      </c>
      <c r="BJ243" s="60" t="s">
        <v>343</v>
      </c>
      <c r="BK243" s="62" t="s">
        <v>546</v>
      </c>
    </row>
    <row r="244" spans="48:63" x14ac:dyDescent="0.25">
      <c r="AV244" s="76">
        <v>0.4375</v>
      </c>
      <c r="AW244" s="60">
        <v>4.625</v>
      </c>
      <c r="AX244" s="60">
        <f t="shared" si="10"/>
        <v>0.69527679210916682</v>
      </c>
      <c r="AY244" s="60">
        <f t="shared" si="11"/>
        <v>69.527679210916688</v>
      </c>
      <c r="BJ244" s="60" t="s">
        <v>342</v>
      </c>
      <c r="BK244" s="62" t="s">
        <v>546</v>
      </c>
    </row>
    <row r="245" spans="48:63" x14ac:dyDescent="0.25">
      <c r="AV245" s="76">
        <v>0.6875</v>
      </c>
      <c r="AW245" s="60">
        <v>1.875</v>
      </c>
      <c r="AX245" s="60">
        <f t="shared" si="10"/>
        <v>0.69604378250310972</v>
      </c>
      <c r="AY245" s="60">
        <f t="shared" si="11"/>
        <v>69.604378250310972</v>
      </c>
      <c r="BJ245" s="60" t="s">
        <v>341</v>
      </c>
      <c r="BK245" s="62" t="s">
        <v>546</v>
      </c>
    </row>
    <row r="246" spans="48:63" x14ac:dyDescent="0.25">
      <c r="AV246" s="76">
        <v>0.5</v>
      </c>
      <c r="AW246" s="60">
        <v>3.625</v>
      </c>
      <c r="AX246" s="60">
        <f t="shared" si="10"/>
        <v>0.71176708557893753</v>
      </c>
      <c r="AY246" s="60">
        <f t="shared" si="11"/>
        <v>71.176708557893747</v>
      </c>
      <c r="BJ246" s="60" t="s">
        <v>340</v>
      </c>
      <c r="BK246" s="62" t="s">
        <v>274</v>
      </c>
    </row>
    <row r="247" spans="48:63" x14ac:dyDescent="0.25">
      <c r="AV247" s="76">
        <v>0.8125</v>
      </c>
      <c r="AW247" s="60">
        <v>1.375</v>
      </c>
      <c r="AX247" s="60">
        <f t="shared" si="10"/>
        <v>0.71291757116985177</v>
      </c>
      <c r="AY247" s="60">
        <f t="shared" si="11"/>
        <v>71.291757116985181</v>
      </c>
      <c r="BJ247" s="60" t="s">
        <v>339</v>
      </c>
      <c r="BK247" s="62" t="s">
        <v>274</v>
      </c>
    </row>
    <row r="248" spans="48:63" x14ac:dyDescent="0.25">
      <c r="AV248" s="76">
        <v>0.4375</v>
      </c>
      <c r="AW248" s="60">
        <v>4.75</v>
      </c>
      <c r="AX248" s="60">
        <f t="shared" si="10"/>
        <v>0.7140680567607659</v>
      </c>
      <c r="AY248" s="60">
        <f t="shared" si="11"/>
        <v>71.406805676076587</v>
      </c>
      <c r="BJ248" s="60" t="s">
        <v>604</v>
      </c>
      <c r="BK248" s="62" t="s">
        <v>274</v>
      </c>
    </row>
    <row r="249" spans="48:63" x14ac:dyDescent="0.25">
      <c r="AV249" s="76">
        <v>0.5625</v>
      </c>
      <c r="AW249" s="60">
        <v>2.875</v>
      </c>
      <c r="AX249" s="60">
        <f t="shared" si="10"/>
        <v>0.71445155195773735</v>
      </c>
      <c r="AY249" s="60">
        <f t="shared" si="11"/>
        <v>71.445155195773737</v>
      </c>
      <c r="BJ249" s="60" t="s">
        <v>605</v>
      </c>
      <c r="BK249" s="62" t="s">
        <v>338</v>
      </c>
    </row>
    <row r="250" spans="48:63" x14ac:dyDescent="0.25">
      <c r="AV250" s="76">
        <v>0.75</v>
      </c>
      <c r="AW250" s="60">
        <v>1.625</v>
      </c>
      <c r="AX250" s="60">
        <f t="shared" si="10"/>
        <v>0.71790300873048007</v>
      </c>
      <c r="AY250" s="60">
        <f t="shared" si="11"/>
        <v>71.790300873048011</v>
      </c>
      <c r="BJ250" s="60" t="s">
        <v>606</v>
      </c>
      <c r="BK250" s="62" t="s">
        <v>338</v>
      </c>
    </row>
    <row r="251" spans="48:63" x14ac:dyDescent="0.25">
      <c r="AV251" s="76">
        <v>0.625</v>
      </c>
      <c r="AW251" s="60">
        <v>2.375</v>
      </c>
      <c r="AX251" s="60">
        <f t="shared" si="10"/>
        <v>0.72864087424567958</v>
      </c>
      <c r="AY251" s="60">
        <f t="shared" si="11"/>
        <v>72.864087424567956</v>
      </c>
      <c r="BJ251" s="60" t="s">
        <v>607</v>
      </c>
      <c r="BK251" s="62" t="s">
        <v>338</v>
      </c>
    </row>
    <row r="252" spans="48:63" x14ac:dyDescent="0.25">
      <c r="AV252" s="76">
        <v>0.4375</v>
      </c>
      <c r="AW252" s="60">
        <v>4.875</v>
      </c>
      <c r="AX252" s="60">
        <f t="shared" si="10"/>
        <v>0.73285932141236498</v>
      </c>
      <c r="AY252" s="60">
        <f t="shared" si="11"/>
        <v>73.285932141236501</v>
      </c>
      <c r="BJ252" s="60" t="s">
        <v>608</v>
      </c>
      <c r="BK252" s="62" t="s">
        <v>548</v>
      </c>
    </row>
    <row r="253" spans="48:63" x14ac:dyDescent="0.25">
      <c r="AV253" s="76">
        <v>0.5</v>
      </c>
      <c r="AW253" s="60">
        <v>3.75</v>
      </c>
      <c r="AX253" s="60">
        <f t="shared" si="10"/>
        <v>0.73631077818510771</v>
      </c>
      <c r="AY253" s="60">
        <f t="shared" si="11"/>
        <v>73.631077818510775</v>
      </c>
      <c r="BJ253" s="60" t="s">
        <v>609</v>
      </c>
      <c r="BK253" s="62" t="s">
        <v>548</v>
      </c>
    </row>
    <row r="254" spans="48:63" x14ac:dyDescent="0.25">
      <c r="AV254" s="76">
        <v>0.6875</v>
      </c>
      <c r="AW254" s="60">
        <v>2</v>
      </c>
      <c r="AX254" s="60">
        <f t="shared" si="10"/>
        <v>0.74244670133665036</v>
      </c>
      <c r="AY254" s="60">
        <f t="shared" si="11"/>
        <v>74.244670133665039</v>
      </c>
      <c r="BJ254" s="60" t="s">
        <v>610</v>
      </c>
      <c r="BK254" s="62" t="s">
        <v>548</v>
      </c>
    </row>
    <row r="255" spans="48:63" x14ac:dyDescent="0.25">
      <c r="AV255" s="76">
        <v>0.5625</v>
      </c>
      <c r="AW255" s="60">
        <v>3</v>
      </c>
      <c r="AX255" s="60">
        <f t="shared" si="10"/>
        <v>0.74551466291242163</v>
      </c>
      <c r="AY255" s="60">
        <f t="shared" si="11"/>
        <v>74.551466291242164</v>
      </c>
      <c r="BJ255" s="60" t="s">
        <v>611</v>
      </c>
      <c r="BK255" s="62" t="s">
        <v>548</v>
      </c>
    </row>
    <row r="256" spans="48:63" x14ac:dyDescent="0.25">
      <c r="AV256" s="76">
        <v>0.875</v>
      </c>
      <c r="AW256" s="60">
        <v>1.25</v>
      </c>
      <c r="AX256" s="60">
        <f t="shared" si="10"/>
        <v>0.75165058606396418</v>
      </c>
      <c r="AY256" s="60">
        <f t="shared" si="11"/>
        <v>75.165058606396414</v>
      </c>
      <c r="BJ256" s="60" t="s">
        <v>612</v>
      </c>
      <c r="BK256" s="62" t="s">
        <v>548</v>
      </c>
    </row>
    <row r="257" spans="48:63" x14ac:dyDescent="0.25">
      <c r="AV257" s="76">
        <v>0.4375</v>
      </c>
      <c r="AW257" s="60">
        <v>5</v>
      </c>
      <c r="AX257" s="60">
        <f t="shared" si="10"/>
        <v>0.75165058606396418</v>
      </c>
      <c r="AY257" s="60">
        <f t="shared" si="11"/>
        <v>75.165058606396414</v>
      </c>
      <c r="BJ257" s="60" t="s">
        <v>613</v>
      </c>
      <c r="BK257" s="62" t="s">
        <v>548</v>
      </c>
    </row>
    <row r="258" spans="48:63" x14ac:dyDescent="0.25">
      <c r="AV258" s="76">
        <v>0.5</v>
      </c>
      <c r="AW258" s="60">
        <v>3.875</v>
      </c>
      <c r="AX258" s="60">
        <f t="shared" si="10"/>
        <v>0.76085447079127799</v>
      </c>
      <c r="AY258" s="60">
        <f t="shared" si="11"/>
        <v>76.085447079127803</v>
      </c>
      <c r="BJ258" s="60" t="s">
        <v>337</v>
      </c>
      <c r="BK258" s="62" t="s">
        <v>614</v>
      </c>
    </row>
    <row r="259" spans="48:63" x14ac:dyDescent="0.25">
      <c r="AV259" s="76">
        <v>0.625</v>
      </c>
      <c r="AW259" s="60">
        <v>2.5</v>
      </c>
      <c r="AX259" s="60">
        <f t="shared" si="10"/>
        <v>0.76699039394282065</v>
      </c>
      <c r="AY259" s="60">
        <f t="shared" si="11"/>
        <v>76.699039394282067</v>
      </c>
      <c r="BJ259" s="60" t="s">
        <v>336</v>
      </c>
      <c r="BK259" s="62" t="s">
        <v>42</v>
      </c>
    </row>
    <row r="260" spans="48:63" x14ac:dyDescent="0.25">
      <c r="AV260" s="76">
        <v>0.75</v>
      </c>
      <c r="AW260" s="60">
        <v>1.75</v>
      </c>
      <c r="AX260" s="60">
        <f t="shared" si="10"/>
        <v>0.77312631709436319</v>
      </c>
      <c r="AY260" s="60">
        <f t="shared" si="11"/>
        <v>77.312631709436317</v>
      </c>
      <c r="BJ260" s="60" t="s">
        <v>335</v>
      </c>
      <c r="BK260" s="62" t="s">
        <v>42</v>
      </c>
    </row>
    <row r="261" spans="48:63" x14ac:dyDescent="0.25">
      <c r="AV261" s="76">
        <v>0.9375</v>
      </c>
      <c r="AW261" s="60">
        <v>1.125</v>
      </c>
      <c r="AX261" s="60">
        <f t="shared" si="10"/>
        <v>0.7765777738671058</v>
      </c>
      <c r="AY261" s="60">
        <f t="shared" si="11"/>
        <v>77.657777386710578</v>
      </c>
      <c r="BJ261" s="60" t="s">
        <v>334</v>
      </c>
      <c r="BK261" s="62" t="s">
        <v>42</v>
      </c>
    </row>
    <row r="262" spans="48:63" x14ac:dyDescent="0.25">
      <c r="AV262" s="76">
        <v>0.5625</v>
      </c>
      <c r="AW262" s="60">
        <v>3.125</v>
      </c>
      <c r="AX262" s="60">
        <f t="shared" si="10"/>
        <v>0.7765777738671058</v>
      </c>
      <c r="AY262" s="60">
        <f t="shared" si="11"/>
        <v>77.657777386710578</v>
      </c>
      <c r="BJ262" s="60" t="s">
        <v>333</v>
      </c>
      <c r="BK262" s="62" t="s">
        <v>38</v>
      </c>
    </row>
    <row r="263" spans="48:63" x14ac:dyDescent="0.25">
      <c r="AV263" s="76">
        <v>0.8125</v>
      </c>
      <c r="AW263" s="60">
        <v>1.5</v>
      </c>
      <c r="AX263" s="60">
        <f t="shared" si="10"/>
        <v>0.77772825945802015</v>
      </c>
      <c r="AY263" s="60">
        <f t="shared" si="11"/>
        <v>77.772825945802012</v>
      </c>
      <c r="BJ263" s="60" t="s">
        <v>332</v>
      </c>
      <c r="BK263" s="62" t="s">
        <v>38</v>
      </c>
    </row>
    <row r="264" spans="48:63" x14ac:dyDescent="0.25">
      <c r="AV264" s="60">
        <v>1</v>
      </c>
      <c r="AW264" s="60">
        <v>1</v>
      </c>
      <c r="AX264" s="60">
        <f t="shared" si="10"/>
        <v>0.78539816339744828</v>
      </c>
      <c r="AY264" s="60">
        <f t="shared" si="11"/>
        <v>78.539816339744831</v>
      </c>
      <c r="BJ264" s="60" t="s">
        <v>331</v>
      </c>
      <c r="BK264" s="62" t="s">
        <v>38</v>
      </c>
    </row>
    <row r="265" spans="48:63" x14ac:dyDescent="0.25">
      <c r="AV265" s="76">
        <v>0.5</v>
      </c>
      <c r="AW265" s="60">
        <v>4</v>
      </c>
      <c r="AX265" s="60">
        <f t="shared" ref="AX265:AX328" si="12">($AZ$49*((AV265/2)^2)*AW265)</f>
        <v>0.78539816339744828</v>
      </c>
      <c r="AY265" s="60">
        <f t="shared" si="11"/>
        <v>78.539816339744831</v>
      </c>
      <c r="BJ265" s="60" t="s">
        <v>330</v>
      </c>
      <c r="BK265" s="62" t="s">
        <v>545</v>
      </c>
    </row>
    <row r="266" spans="48:63" x14ac:dyDescent="0.25">
      <c r="AV266" s="76">
        <v>0.6875</v>
      </c>
      <c r="AW266" s="60">
        <v>2.125</v>
      </c>
      <c r="AX266" s="60">
        <f t="shared" si="12"/>
        <v>0.788849620170191</v>
      </c>
      <c r="AY266" s="60">
        <f t="shared" si="11"/>
        <v>78.884962017019106</v>
      </c>
      <c r="BJ266" s="60" t="s">
        <v>329</v>
      </c>
      <c r="BK266" s="62" t="s">
        <v>545</v>
      </c>
    </row>
    <row r="267" spans="48:63" x14ac:dyDescent="0.25">
      <c r="AV267" s="76">
        <v>0.625</v>
      </c>
      <c r="AW267" s="60">
        <v>2.625</v>
      </c>
      <c r="AX267" s="60">
        <f t="shared" si="12"/>
        <v>0.8053399136399616</v>
      </c>
      <c r="AY267" s="60">
        <f t="shared" si="11"/>
        <v>80.533991363996165</v>
      </c>
      <c r="BJ267" s="60" t="s">
        <v>328</v>
      </c>
      <c r="BK267" s="62" t="s">
        <v>545</v>
      </c>
    </row>
    <row r="268" spans="48:63" x14ac:dyDescent="0.25">
      <c r="AV268" s="76">
        <v>0.5625</v>
      </c>
      <c r="AW268" s="60">
        <v>3.25</v>
      </c>
      <c r="AX268" s="60">
        <f t="shared" si="12"/>
        <v>0.80764088482179008</v>
      </c>
      <c r="AY268" s="60">
        <f t="shared" si="11"/>
        <v>80.764088482179005</v>
      </c>
      <c r="BJ268" s="60" t="s">
        <v>327</v>
      </c>
      <c r="BK268" s="62" t="s">
        <v>61</v>
      </c>
    </row>
    <row r="269" spans="48:63" x14ac:dyDescent="0.25">
      <c r="AV269" s="76">
        <v>0.5</v>
      </c>
      <c r="AW269" s="60">
        <v>4.125</v>
      </c>
      <c r="AX269" s="60">
        <f t="shared" si="12"/>
        <v>0.80994185600361857</v>
      </c>
      <c r="AY269" s="60">
        <f t="shared" si="11"/>
        <v>80.99418560036186</v>
      </c>
      <c r="BJ269" s="60" t="s">
        <v>326</v>
      </c>
      <c r="BK269" s="62" t="s">
        <v>61</v>
      </c>
    </row>
    <row r="270" spans="48:63" x14ac:dyDescent="0.25">
      <c r="AV270" s="76">
        <v>0.875</v>
      </c>
      <c r="AW270" s="60">
        <v>1.375</v>
      </c>
      <c r="AX270" s="60">
        <f t="shared" si="12"/>
        <v>0.82681564467036051</v>
      </c>
      <c r="AY270" s="60">
        <f t="shared" si="11"/>
        <v>82.681564467036054</v>
      </c>
      <c r="BJ270" s="60" t="s">
        <v>325</v>
      </c>
      <c r="BK270" s="62" t="s">
        <v>61</v>
      </c>
    </row>
    <row r="271" spans="48:63" x14ac:dyDescent="0.25">
      <c r="AV271" s="76">
        <v>0.75</v>
      </c>
      <c r="AW271" s="60">
        <v>1.875</v>
      </c>
      <c r="AX271" s="60">
        <f t="shared" si="12"/>
        <v>0.8283496254582462</v>
      </c>
      <c r="AY271" s="60">
        <f t="shared" si="11"/>
        <v>82.834962545824624</v>
      </c>
      <c r="BJ271" s="60" t="s">
        <v>324</v>
      </c>
      <c r="BK271" s="62" t="s">
        <v>146</v>
      </c>
    </row>
    <row r="272" spans="48:63" x14ac:dyDescent="0.25">
      <c r="AV272" s="76">
        <v>0.5</v>
      </c>
      <c r="AW272" s="60">
        <v>4.25</v>
      </c>
      <c r="AX272" s="60">
        <f t="shared" si="12"/>
        <v>0.83448554860978885</v>
      </c>
      <c r="AY272" s="60">
        <f t="shared" si="11"/>
        <v>83.448554860978888</v>
      </c>
      <c r="BJ272" s="60" t="s">
        <v>323</v>
      </c>
      <c r="BK272" s="62" t="s">
        <v>210</v>
      </c>
    </row>
    <row r="273" spans="48:63" x14ac:dyDescent="0.25">
      <c r="AV273" s="76">
        <v>0.6875</v>
      </c>
      <c r="AW273" s="60">
        <v>2.25</v>
      </c>
      <c r="AX273" s="60">
        <f t="shared" si="12"/>
        <v>0.83525253900373164</v>
      </c>
      <c r="AY273" s="60">
        <f t="shared" si="11"/>
        <v>83.525253900373158</v>
      </c>
      <c r="BJ273" s="60" t="s">
        <v>322</v>
      </c>
      <c r="BK273" s="62" t="s">
        <v>210</v>
      </c>
    </row>
    <row r="274" spans="48:63" x14ac:dyDescent="0.25">
      <c r="AV274" s="76">
        <v>0.5625</v>
      </c>
      <c r="AW274" s="60">
        <v>3.375</v>
      </c>
      <c r="AX274" s="60">
        <f t="shared" si="12"/>
        <v>0.83870399577647425</v>
      </c>
      <c r="AY274" s="60">
        <f t="shared" si="11"/>
        <v>83.870399577647419</v>
      </c>
      <c r="BJ274" s="60" t="s">
        <v>321</v>
      </c>
      <c r="BK274" s="62" t="s">
        <v>210</v>
      </c>
    </row>
    <row r="275" spans="48:63" x14ac:dyDescent="0.25">
      <c r="AV275" s="76">
        <v>0.8125</v>
      </c>
      <c r="AW275" s="60">
        <v>1.625</v>
      </c>
      <c r="AX275" s="60">
        <f t="shared" si="12"/>
        <v>0.84253894774618843</v>
      </c>
      <c r="AY275" s="60">
        <f t="shared" si="11"/>
        <v>84.253894774618843</v>
      </c>
      <c r="BJ275" s="60" t="s">
        <v>320</v>
      </c>
      <c r="BK275" s="62" t="s">
        <v>546</v>
      </c>
    </row>
    <row r="276" spans="48:63" x14ac:dyDescent="0.25">
      <c r="AV276" s="76">
        <v>0.625</v>
      </c>
      <c r="AW276" s="60">
        <v>2.75</v>
      </c>
      <c r="AX276" s="60">
        <f t="shared" si="12"/>
        <v>0.84368943333710267</v>
      </c>
      <c r="AY276" s="60">
        <f t="shared" si="11"/>
        <v>84.368943333710263</v>
      </c>
      <c r="BJ276" s="60" t="s">
        <v>319</v>
      </c>
      <c r="BK276" s="62" t="s">
        <v>546</v>
      </c>
    </row>
    <row r="277" spans="48:63" x14ac:dyDescent="0.25">
      <c r="AV277" s="76">
        <v>0.5</v>
      </c>
      <c r="AW277" s="60">
        <v>4.375</v>
      </c>
      <c r="AX277" s="60">
        <f t="shared" si="12"/>
        <v>0.85902924121595903</v>
      </c>
      <c r="AY277" s="60">
        <f t="shared" si="11"/>
        <v>85.902924121595902</v>
      </c>
      <c r="BJ277" s="60" t="s">
        <v>318</v>
      </c>
      <c r="BK277" s="62" t="s">
        <v>546</v>
      </c>
    </row>
    <row r="278" spans="48:63" x14ac:dyDescent="0.25">
      <c r="AV278" s="76">
        <v>0.9375</v>
      </c>
      <c r="AW278" s="60">
        <v>1.25</v>
      </c>
      <c r="AX278" s="60">
        <f t="shared" si="12"/>
        <v>0.86286419318567309</v>
      </c>
      <c r="AY278" s="60">
        <f t="shared" si="11"/>
        <v>86.286419318567312</v>
      </c>
      <c r="BJ278" s="60" t="s">
        <v>317</v>
      </c>
      <c r="BK278" s="62" t="s">
        <v>274</v>
      </c>
    </row>
    <row r="279" spans="48:63" x14ac:dyDescent="0.25">
      <c r="AV279" s="76">
        <v>0.5625</v>
      </c>
      <c r="AW279" s="60">
        <v>3.5</v>
      </c>
      <c r="AX279" s="60">
        <f t="shared" si="12"/>
        <v>0.86976710673115853</v>
      </c>
      <c r="AY279" s="60">
        <f t="shared" si="11"/>
        <v>86.976710673115861</v>
      </c>
      <c r="BJ279" s="60" t="s">
        <v>615</v>
      </c>
      <c r="BK279" s="62" t="s">
        <v>274</v>
      </c>
    </row>
    <row r="280" spans="48:63" x14ac:dyDescent="0.25">
      <c r="AV280" s="76">
        <v>0.6875</v>
      </c>
      <c r="AW280" s="60">
        <v>2.375</v>
      </c>
      <c r="AX280" s="60">
        <f t="shared" si="12"/>
        <v>0.88165545783727228</v>
      </c>
      <c r="AY280" s="60">
        <f t="shared" si="11"/>
        <v>88.165545783727225</v>
      </c>
      <c r="BJ280" s="60" t="s">
        <v>616</v>
      </c>
      <c r="BK280" s="62" t="s">
        <v>274</v>
      </c>
    </row>
    <row r="281" spans="48:63" x14ac:dyDescent="0.25">
      <c r="AV281" s="76">
        <v>0.625</v>
      </c>
      <c r="AW281" s="60">
        <v>2.875</v>
      </c>
      <c r="AX281" s="60">
        <f t="shared" si="12"/>
        <v>0.88203895303424373</v>
      </c>
      <c r="AY281" s="60">
        <f t="shared" si="11"/>
        <v>88.203895303424375</v>
      </c>
      <c r="BJ281" s="60" t="s">
        <v>617</v>
      </c>
      <c r="BK281" s="62" t="s">
        <v>338</v>
      </c>
    </row>
    <row r="282" spans="48:63" x14ac:dyDescent="0.25">
      <c r="AV282" s="60">
        <v>1</v>
      </c>
      <c r="AW282" s="60">
        <v>1.125</v>
      </c>
      <c r="AX282" s="60">
        <f t="shared" si="12"/>
        <v>0.88357293382212931</v>
      </c>
      <c r="AY282" s="60">
        <f t="shared" si="11"/>
        <v>88.35729338221293</v>
      </c>
      <c r="BJ282" s="60" t="s">
        <v>618</v>
      </c>
      <c r="BK282" s="62" t="s">
        <v>338</v>
      </c>
    </row>
    <row r="283" spans="48:63" x14ac:dyDescent="0.25">
      <c r="AV283" s="76">
        <v>0.75</v>
      </c>
      <c r="AW283" s="60">
        <v>2</v>
      </c>
      <c r="AX283" s="60">
        <f t="shared" si="12"/>
        <v>0.88357293382212931</v>
      </c>
      <c r="AY283" s="60">
        <f t="shared" si="11"/>
        <v>88.35729338221293</v>
      </c>
      <c r="BJ283" s="60" t="s">
        <v>619</v>
      </c>
      <c r="BK283" s="62" t="s">
        <v>338</v>
      </c>
    </row>
    <row r="284" spans="48:63" x14ac:dyDescent="0.25">
      <c r="AV284" s="76">
        <v>0.5</v>
      </c>
      <c r="AW284" s="60">
        <v>4.5</v>
      </c>
      <c r="AX284" s="60">
        <f t="shared" si="12"/>
        <v>0.88357293382212931</v>
      </c>
      <c r="AY284" s="60">
        <f t="shared" si="11"/>
        <v>88.35729338221293</v>
      </c>
      <c r="BJ284" s="60" t="s">
        <v>620</v>
      </c>
      <c r="BK284" s="62" t="s">
        <v>548</v>
      </c>
    </row>
    <row r="285" spans="48:63" x14ac:dyDescent="0.25">
      <c r="AV285" s="60">
        <v>1.0625</v>
      </c>
      <c r="AW285" s="60">
        <v>1</v>
      </c>
      <c r="AX285" s="60">
        <f t="shared" si="12"/>
        <v>0.88664089539790059</v>
      </c>
      <c r="AY285" s="60">
        <f t="shared" si="11"/>
        <v>88.664089539790055</v>
      </c>
      <c r="BJ285" s="60" t="s">
        <v>621</v>
      </c>
      <c r="BK285" s="62" t="s">
        <v>548</v>
      </c>
    </row>
    <row r="286" spans="48:63" x14ac:dyDescent="0.25">
      <c r="AV286" s="76">
        <v>0.5625</v>
      </c>
      <c r="AW286" s="60">
        <v>3.625</v>
      </c>
      <c r="AX286" s="60">
        <f t="shared" si="12"/>
        <v>0.9008302176858427</v>
      </c>
      <c r="AY286" s="60">
        <f t="shared" si="11"/>
        <v>90.083021768584274</v>
      </c>
      <c r="BJ286" s="60" t="s">
        <v>622</v>
      </c>
      <c r="BK286" s="62" t="s">
        <v>548</v>
      </c>
    </row>
    <row r="287" spans="48:63" x14ac:dyDescent="0.25">
      <c r="AV287" s="76">
        <v>0.875</v>
      </c>
      <c r="AW287" s="60">
        <v>1.5</v>
      </c>
      <c r="AX287" s="60">
        <f t="shared" si="12"/>
        <v>0.90198070327675695</v>
      </c>
      <c r="AY287" s="60">
        <f t="shared" si="11"/>
        <v>90.198070327675694</v>
      </c>
      <c r="BJ287" s="60" t="s">
        <v>623</v>
      </c>
      <c r="BK287" s="62" t="s">
        <v>548</v>
      </c>
    </row>
    <row r="288" spans="48:63" x14ac:dyDescent="0.25">
      <c r="AV288" s="76">
        <v>0.8125</v>
      </c>
      <c r="AW288" s="60">
        <v>1.75</v>
      </c>
      <c r="AX288" s="60">
        <f t="shared" si="12"/>
        <v>0.90734963603435681</v>
      </c>
      <c r="AY288" s="60">
        <f t="shared" si="11"/>
        <v>90.734963603435688</v>
      </c>
      <c r="BJ288" s="60" t="s">
        <v>624</v>
      </c>
      <c r="BK288" s="62" t="s">
        <v>548</v>
      </c>
    </row>
    <row r="289" spans="48:63" x14ac:dyDescent="0.25">
      <c r="AV289" s="76">
        <v>0.5</v>
      </c>
      <c r="AW289" s="60">
        <v>4.625</v>
      </c>
      <c r="AX289" s="60">
        <f t="shared" si="12"/>
        <v>0.9081166264282996</v>
      </c>
      <c r="AY289" s="60">
        <f t="shared" si="11"/>
        <v>90.811662642829958</v>
      </c>
      <c r="BJ289" s="60" t="s">
        <v>316</v>
      </c>
      <c r="BK289" s="62" t="s">
        <v>614</v>
      </c>
    </row>
    <row r="290" spans="48:63" x14ac:dyDescent="0.25">
      <c r="AV290" s="76">
        <v>0.625</v>
      </c>
      <c r="AW290" s="60">
        <v>3</v>
      </c>
      <c r="AX290" s="60">
        <f t="shared" si="12"/>
        <v>0.92038847273138469</v>
      </c>
      <c r="AY290" s="60">
        <f t="shared" si="11"/>
        <v>92.038847273138472</v>
      </c>
      <c r="BJ290" s="60" t="s">
        <v>315</v>
      </c>
      <c r="BK290" s="62" t="s">
        <v>614</v>
      </c>
    </row>
    <row r="291" spans="48:63" x14ac:dyDescent="0.25">
      <c r="AV291" s="76">
        <v>0.6875</v>
      </c>
      <c r="AW291" s="60">
        <v>2.5</v>
      </c>
      <c r="AX291" s="60">
        <f t="shared" si="12"/>
        <v>0.92805837667081292</v>
      </c>
      <c r="AY291" s="60">
        <f t="shared" si="11"/>
        <v>92.805837667081292</v>
      </c>
      <c r="BJ291" s="60" t="s">
        <v>314</v>
      </c>
      <c r="BK291" s="62" t="s">
        <v>42</v>
      </c>
    </row>
    <row r="292" spans="48:63" x14ac:dyDescent="0.25">
      <c r="AV292" s="76">
        <v>0.5625</v>
      </c>
      <c r="AW292" s="60">
        <v>3.75</v>
      </c>
      <c r="AX292" s="60">
        <f t="shared" si="12"/>
        <v>0.93189332864052699</v>
      </c>
      <c r="AY292" s="60">
        <f t="shared" si="11"/>
        <v>93.189332864052702</v>
      </c>
      <c r="BJ292" s="60" t="s">
        <v>313</v>
      </c>
      <c r="BK292" s="62" t="s">
        <v>42</v>
      </c>
    </row>
    <row r="293" spans="48:63" x14ac:dyDescent="0.25">
      <c r="AV293" s="76">
        <v>0.5</v>
      </c>
      <c r="AW293" s="60">
        <v>4.75</v>
      </c>
      <c r="AX293" s="60">
        <f t="shared" si="12"/>
        <v>0.93266031903446978</v>
      </c>
      <c r="AY293" s="60">
        <f t="shared" si="11"/>
        <v>93.266031903446972</v>
      </c>
      <c r="BJ293" s="60" t="s">
        <v>312</v>
      </c>
      <c r="BK293" s="62" t="s">
        <v>42</v>
      </c>
    </row>
    <row r="294" spans="48:63" x14ac:dyDescent="0.25">
      <c r="AV294" s="76">
        <v>0.75</v>
      </c>
      <c r="AW294" s="60">
        <v>2.125</v>
      </c>
      <c r="AX294" s="60">
        <f t="shared" si="12"/>
        <v>0.93879624218601243</v>
      </c>
      <c r="AY294" s="60">
        <f t="shared" si="11"/>
        <v>93.879624218601236</v>
      </c>
      <c r="BJ294" s="60" t="s">
        <v>311</v>
      </c>
      <c r="BK294" s="62" t="s">
        <v>38</v>
      </c>
    </row>
    <row r="295" spans="48:63" x14ac:dyDescent="0.25">
      <c r="AV295" s="76">
        <v>0.9375</v>
      </c>
      <c r="AW295" s="60">
        <v>1.375</v>
      </c>
      <c r="AX295" s="60">
        <f t="shared" si="12"/>
        <v>0.94915061250424049</v>
      </c>
      <c r="AY295" s="60">
        <f t="shared" si="11"/>
        <v>94.915061250424046</v>
      </c>
      <c r="BJ295" s="60" t="s">
        <v>310</v>
      </c>
      <c r="BK295" s="62" t="s">
        <v>38</v>
      </c>
    </row>
    <row r="296" spans="48:63" x14ac:dyDescent="0.25">
      <c r="AV296" s="76">
        <v>0.5</v>
      </c>
      <c r="AW296" s="60">
        <v>4.875</v>
      </c>
      <c r="AX296" s="60">
        <f t="shared" si="12"/>
        <v>0.95720401164064006</v>
      </c>
      <c r="AY296" s="60">
        <f t="shared" si="11"/>
        <v>95.720401164064</v>
      </c>
      <c r="BJ296" s="60" t="s">
        <v>309</v>
      </c>
      <c r="BK296" s="62" t="s">
        <v>38</v>
      </c>
    </row>
    <row r="297" spans="48:63" x14ac:dyDescent="0.25">
      <c r="AV297" s="76">
        <v>0.625</v>
      </c>
      <c r="AW297" s="60">
        <v>3.125</v>
      </c>
      <c r="AX297" s="60">
        <f t="shared" si="12"/>
        <v>0.95873799242852575</v>
      </c>
      <c r="AY297" s="60">
        <f t="shared" si="11"/>
        <v>95.87379924285257</v>
      </c>
      <c r="BJ297" s="60" t="s">
        <v>308</v>
      </c>
      <c r="BK297" s="62" t="s">
        <v>545</v>
      </c>
    </row>
    <row r="298" spans="48:63" x14ac:dyDescent="0.25">
      <c r="AV298" s="76">
        <v>0.5625</v>
      </c>
      <c r="AW298" s="60">
        <v>3.875</v>
      </c>
      <c r="AX298" s="60">
        <f t="shared" si="12"/>
        <v>0.96295643959521116</v>
      </c>
      <c r="AY298" s="60">
        <f t="shared" si="11"/>
        <v>96.295643959521115</v>
      </c>
      <c r="BJ298" s="60" t="s">
        <v>307</v>
      </c>
      <c r="BK298" s="62" t="s">
        <v>545</v>
      </c>
    </row>
    <row r="299" spans="48:63" x14ac:dyDescent="0.25">
      <c r="AV299" s="76">
        <v>0.8125</v>
      </c>
      <c r="AW299" s="60">
        <v>1.875</v>
      </c>
      <c r="AX299" s="60">
        <f t="shared" si="12"/>
        <v>0.97216032432252508</v>
      </c>
      <c r="AY299" s="60">
        <f t="shared" si="11"/>
        <v>97.216032432252504</v>
      </c>
      <c r="BJ299" s="60" t="s">
        <v>306</v>
      </c>
      <c r="BK299" s="62" t="s">
        <v>545</v>
      </c>
    </row>
    <row r="300" spans="48:63" x14ac:dyDescent="0.25">
      <c r="AV300" s="76">
        <v>0.6875</v>
      </c>
      <c r="AW300" s="60">
        <v>2.625</v>
      </c>
      <c r="AX300" s="60">
        <f t="shared" si="12"/>
        <v>0.97446129550435356</v>
      </c>
      <c r="AY300" s="60">
        <f t="shared" si="11"/>
        <v>97.446129550435359</v>
      </c>
      <c r="BJ300" s="60" t="s">
        <v>305</v>
      </c>
      <c r="BK300" s="62" t="s">
        <v>61</v>
      </c>
    </row>
    <row r="301" spans="48:63" x14ac:dyDescent="0.25">
      <c r="AV301" s="76">
        <v>0.875</v>
      </c>
      <c r="AW301" s="60">
        <v>1.625</v>
      </c>
      <c r="AX301" s="60">
        <f t="shared" si="12"/>
        <v>0.97714576188315339</v>
      </c>
      <c r="AY301" s="60">
        <f t="shared" si="11"/>
        <v>97.714576188315334</v>
      </c>
      <c r="BJ301" s="60" t="s">
        <v>304</v>
      </c>
      <c r="BK301" s="62" t="s">
        <v>61</v>
      </c>
    </row>
    <row r="302" spans="48:63" x14ac:dyDescent="0.25">
      <c r="AV302" s="60">
        <v>1</v>
      </c>
      <c r="AW302" s="60">
        <v>1.25</v>
      </c>
      <c r="AX302" s="60">
        <f t="shared" si="12"/>
        <v>0.98174770424681035</v>
      </c>
      <c r="AY302" s="60">
        <f t="shared" si="11"/>
        <v>98.174770424681029</v>
      </c>
      <c r="BJ302" s="60" t="s">
        <v>303</v>
      </c>
      <c r="BK302" s="62" t="s">
        <v>61</v>
      </c>
    </row>
    <row r="303" spans="48:63" x14ac:dyDescent="0.25">
      <c r="AV303" s="76">
        <v>0.5</v>
      </c>
      <c r="AW303" s="60">
        <v>5</v>
      </c>
      <c r="AX303" s="60">
        <f t="shared" si="12"/>
        <v>0.98174770424681035</v>
      </c>
      <c r="AY303" s="60">
        <f t="shared" si="11"/>
        <v>98.174770424681029</v>
      </c>
      <c r="BJ303" s="60" t="s">
        <v>302</v>
      </c>
      <c r="BK303" s="62" t="s">
        <v>146</v>
      </c>
    </row>
    <row r="304" spans="48:63" x14ac:dyDescent="0.25">
      <c r="AV304" s="76">
        <v>1.125</v>
      </c>
      <c r="AW304" s="60">
        <v>1</v>
      </c>
      <c r="AX304" s="60">
        <f t="shared" si="12"/>
        <v>0.99401955054989544</v>
      </c>
      <c r="AY304" s="60">
        <f t="shared" si="11"/>
        <v>99.401955054989543</v>
      </c>
      <c r="BJ304" s="60" t="s">
        <v>301</v>
      </c>
      <c r="BK304" s="62" t="s">
        <v>210</v>
      </c>
    </row>
    <row r="305" spans="48:63" x14ac:dyDescent="0.25">
      <c r="AV305" s="76">
        <v>0.75</v>
      </c>
      <c r="AW305" s="60">
        <v>2.25</v>
      </c>
      <c r="AX305" s="60">
        <f t="shared" si="12"/>
        <v>0.99401955054989544</v>
      </c>
      <c r="AY305" s="60">
        <f t="shared" si="11"/>
        <v>99.401955054989543</v>
      </c>
      <c r="BJ305" s="60" t="s">
        <v>300</v>
      </c>
      <c r="BK305" s="62" t="s">
        <v>210</v>
      </c>
    </row>
    <row r="306" spans="48:63" x14ac:dyDescent="0.25">
      <c r="AV306" s="76">
        <v>0.5625</v>
      </c>
      <c r="AW306" s="60">
        <v>4</v>
      </c>
      <c r="AX306" s="60">
        <f t="shared" si="12"/>
        <v>0.99401955054989544</v>
      </c>
      <c r="AY306" s="60">
        <f t="shared" si="11"/>
        <v>99.401955054989543</v>
      </c>
      <c r="BJ306" s="60" t="s">
        <v>299</v>
      </c>
      <c r="BK306" s="62" t="s">
        <v>210</v>
      </c>
    </row>
    <row r="307" spans="48:63" x14ac:dyDescent="0.25">
      <c r="AV307" s="76">
        <v>0.625</v>
      </c>
      <c r="AW307" s="60">
        <v>3.25</v>
      </c>
      <c r="AX307" s="60">
        <f t="shared" si="12"/>
        <v>0.99708751212566682</v>
      </c>
      <c r="AY307" s="60">
        <f t="shared" ref="AY307:AY370" si="13">(AX307*100)</f>
        <v>99.708751212566682</v>
      </c>
      <c r="BJ307" s="60" t="s">
        <v>298</v>
      </c>
      <c r="BK307" s="62" t="s">
        <v>546</v>
      </c>
    </row>
    <row r="308" spans="48:63" x14ac:dyDescent="0.25">
      <c r="AV308" s="60">
        <v>1.0625</v>
      </c>
      <c r="AW308" s="60">
        <v>1.125</v>
      </c>
      <c r="AX308" s="60">
        <f t="shared" si="12"/>
        <v>0.99747100732263816</v>
      </c>
      <c r="AY308" s="60">
        <f t="shared" si="13"/>
        <v>99.747100732263817</v>
      </c>
      <c r="BJ308" s="60" t="s">
        <v>297</v>
      </c>
      <c r="BK308" s="62" t="s">
        <v>546</v>
      </c>
    </row>
    <row r="309" spans="48:63" x14ac:dyDescent="0.25">
      <c r="AV309" s="76">
        <v>0.6875</v>
      </c>
      <c r="AW309" s="60">
        <v>2.75</v>
      </c>
      <c r="AX309" s="60">
        <f t="shared" si="12"/>
        <v>1.0208642143378943</v>
      </c>
      <c r="AY309" s="60">
        <f t="shared" si="13"/>
        <v>102.08642143378943</v>
      </c>
      <c r="BJ309" s="60" t="s">
        <v>296</v>
      </c>
      <c r="BK309" s="62" t="s">
        <v>546</v>
      </c>
    </row>
    <row r="310" spans="48:63" x14ac:dyDescent="0.25">
      <c r="AV310" s="76">
        <v>0.5625</v>
      </c>
      <c r="AW310" s="60">
        <v>4.125</v>
      </c>
      <c r="AX310" s="60">
        <f t="shared" si="12"/>
        <v>1.0250826615045796</v>
      </c>
      <c r="AY310" s="60">
        <f t="shared" si="13"/>
        <v>102.50826615045796</v>
      </c>
      <c r="BJ310" s="60" t="s">
        <v>625</v>
      </c>
      <c r="BK310" s="62" t="s">
        <v>274</v>
      </c>
    </row>
    <row r="311" spans="48:63" x14ac:dyDescent="0.25">
      <c r="AV311" s="76">
        <v>0.9375</v>
      </c>
      <c r="AW311" s="60">
        <v>1.5</v>
      </c>
      <c r="AX311" s="60">
        <f t="shared" si="12"/>
        <v>1.0354370318228079</v>
      </c>
      <c r="AY311" s="60">
        <f t="shared" si="13"/>
        <v>103.54370318228079</v>
      </c>
      <c r="BJ311" s="60" t="s">
        <v>626</v>
      </c>
      <c r="BK311" s="62" t="s">
        <v>274</v>
      </c>
    </row>
    <row r="312" spans="48:63" x14ac:dyDescent="0.25">
      <c r="AV312" s="76">
        <v>0.625</v>
      </c>
      <c r="AW312" s="60">
        <v>3.375</v>
      </c>
      <c r="AX312" s="60">
        <f t="shared" si="12"/>
        <v>1.0354370318228079</v>
      </c>
      <c r="AY312" s="60">
        <f t="shared" si="13"/>
        <v>103.54370318228079</v>
      </c>
      <c r="BJ312" s="60" t="s">
        <v>627</v>
      </c>
      <c r="BK312" s="62" t="s">
        <v>274</v>
      </c>
    </row>
    <row r="313" spans="48:63" x14ac:dyDescent="0.25">
      <c r="AV313" s="76">
        <v>0.8125</v>
      </c>
      <c r="AW313" s="60">
        <v>2</v>
      </c>
      <c r="AX313" s="60">
        <f t="shared" si="12"/>
        <v>1.0369710126106935</v>
      </c>
      <c r="AY313" s="60">
        <f t="shared" si="13"/>
        <v>103.69710126106935</v>
      </c>
      <c r="BJ313" s="60" t="s">
        <v>628</v>
      </c>
      <c r="BK313" s="62" t="s">
        <v>338</v>
      </c>
    </row>
    <row r="314" spans="48:63" x14ac:dyDescent="0.25">
      <c r="AV314" s="76">
        <v>0.75</v>
      </c>
      <c r="AW314" s="60">
        <v>2.375</v>
      </c>
      <c r="AX314" s="60">
        <f t="shared" si="12"/>
        <v>1.0492428589137786</v>
      </c>
      <c r="AY314" s="60">
        <f t="shared" si="13"/>
        <v>104.92428589137785</v>
      </c>
      <c r="BJ314" s="60" t="s">
        <v>629</v>
      </c>
      <c r="BK314" s="62" t="s">
        <v>338</v>
      </c>
    </row>
    <row r="315" spans="48:63" x14ac:dyDescent="0.25">
      <c r="AV315" s="76">
        <v>0.875</v>
      </c>
      <c r="AW315" s="60">
        <v>1.75</v>
      </c>
      <c r="AX315" s="60">
        <f t="shared" si="12"/>
        <v>1.0523108204895497</v>
      </c>
      <c r="AY315" s="60">
        <f t="shared" si="13"/>
        <v>105.23108204895497</v>
      </c>
      <c r="BJ315" s="60" t="s">
        <v>630</v>
      </c>
      <c r="BK315" s="62" t="s">
        <v>338</v>
      </c>
    </row>
    <row r="316" spans="48:63" x14ac:dyDescent="0.25">
      <c r="AV316" s="76">
        <v>0.5625</v>
      </c>
      <c r="AW316" s="60">
        <v>4.25</v>
      </c>
      <c r="AX316" s="60">
        <f t="shared" si="12"/>
        <v>1.056145772459264</v>
      </c>
      <c r="AY316" s="60">
        <f t="shared" si="13"/>
        <v>105.6145772459264</v>
      </c>
      <c r="BJ316" s="60" t="s">
        <v>631</v>
      </c>
      <c r="BK316" s="62" t="s">
        <v>548</v>
      </c>
    </row>
    <row r="317" spans="48:63" x14ac:dyDescent="0.25">
      <c r="AV317" s="76">
        <v>0.6875</v>
      </c>
      <c r="AW317" s="60">
        <v>2.875</v>
      </c>
      <c r="AX317" s="60">
        <f t="shared" si="12"/>
        <v>1.067267133171435</v>
      </c>
      <c r="AY317" s="60">
        <f t="shared" si="13"/>
        <v>106.72671331714349</v>
      </c>
      <c r="BJ317" s="60" t="s">
        <v>632</v>
      </c>
      <c r="BK317" s="62" t="s">
        <v>548</v>
      </c>
    </row>
    <row r="318" spans="48:63" x14ac:dyDescent="0.25">
      <c r="AV318" s="76">
        <v>0.625</v>
      </c>
      <c r="AW318" s="60">
        <v>3.5</v>
      </c>
      <c r="AX318" s="60">
        <f t="shared" si="12"/>
        <v>1.073786551519949</v>
      </c>
      <c r="AY318" s="60">
        <f t="shared" si="13"/>
        <v>107.37865515199489</v>
      </c>
      <c r="BJ318" s="60" t="s">
        <v>633</v>
      </c>
      <c r="BK318" s="62" t="s">
        <v>548</v>
      </c>
    </row>
    <row r="319" spans="48:63" x14ac:dyDescent="0.25">
      <c r="AV319" s="60">
        <v>1</v>
      </c>
      <c r="AW319" s="60">
        <v>1.375</v>
      </c>
      <c r="AX319" s="60">
        <f t="shared" si="12"/>
        <v>1.0799224746714913</v>
      </c>
      <c r="AY319" s="60">
        <f t="shared" si="13"/>
        <v>107.99224746714913</v>
      </c>
      <c r="BJ319" s="60" t="s">
        <v>634</v>
      </c>
      <c r="BK319" s="62" t="s">
        <v>548</v>
      </c>
    </row>
    <row r="320" spans="48:63" x14ac:dyDescent="0.25">
      <c r="AV320" s="76">
        <v>0.5625</v>
      </c>
      <c r="AW320" s="60">
        <v>4.375</v>
      </c>
      <c r="AX320" s="60">
        <f t="shared" si="12"/>
        <v>1.0872088834139482</v>
      </c>
      <c r="AY320" s="60">
        <f t="shared" si="13"/>
        <v>108.72088834139481</v>
      </c>
      <c r="BJ320" s="60" t="s">
        <v>295</v>
      </c>
      <c r="BK320" s="62" t="s">
        <v>614</v>
      </c>
    </row>
    <row r="321" spans="48:63" x14ac:dyDescent="0.25">
      <c r="AV321" s="76">
        <v>0.8125</v>
      </c>
      <c r="AW321" s="60">
        <v>2.125</v>
      </c>
      <c r="AX321" s="60">
        <f t="shared" si="12"/>
        <v>1.1017817008988617</v>
      </c>
      <c r="AY321" s="60">
        <f t="shared" si="13"/>
        <v>110.17817008988618</v>
      </c>
      <c r="BJ321" s="60" t="s">
        <v>294</v>
      </c>
      <c r="BK321" s="62" t="s">
        <v>614</v>
      </c>
    </row>
    <row r="322" spans="48:63" x14ac:dyDescent="0.25">
      <c r="AV322" s="76">
        <v>0.75</v>
      </c>
      <c r="AW322" s="60">
        <v>2.5</v>
      </c>
      <c r="AX322" s="60">
        <f t="shared" si="12"/>
        <v>1.1044661672776617</v>
      </c>
      <c r="AY322" s="60">
        <f t="shared" si="13"/>
        <v>110.44661672776617</v>
      </c>
      <c r="BJ322" s="60" t="s">
        <v>293</v>
      </c>
      <c r="BK322" s="62" t="s">
        <v>614</v>
      </c>
    </row>
    <row r="323" spans="48:63" x14ac:dyDescent="0.25">
      <c r="AV323" s="60">
        <v>1.1875</v>
      </c>
      <c r="AW323" s="60">
        <v>1</v>
      </c>
      <c r="AX323" s="60">
        <f t="shared" si="12"/>
        <v>1.1075341288534328</v>
      </c>
      <c r="AY323" s="60">
        <f t="shared" si="13"/>
        <v>110.75341288534328</v>
      </c>
      <c r="BJ323" s="60" t="s">
        <v>292</v>
      </c>
      <c r="BK323" s="62" t="s">
        <v>42</v>
      </c>
    </row>
    <row r="324" spans="48:63" x14ac:dyDescent="0.25">
      <c r="AV324" s="60">
        <v>1.0625</v>
      </c>
      <c r="AW324" s="60">
        <v>1.25</v>
      </c>
      <c r="AX324" s="60">
        <f t="shared" si="12"/>
        <v>1.1083011192473757</v>
      </c>
      <c r="AY324" s="60">
        <f t="shared" si="13"/>
        <v>110.83011192473758</v>
      </c>
      <c r="BJ324" s="60" t="s">
        <v>291</v>
      </c>
      <c r="BK324" s="62" t="s">
        <v>42</v>
      </c>
    </row>
    <row r="325" spans="48:63" x14ac:dyDescent="0.25">
      <c r="AV325" s="76">
        <v>0.625</v>
      </c>
      <c r="AW325" s="60">
        <v>3.625</v>
      </c>
      <c r="AX325" s="60">
        <f t="shared" si="12"/>
        <v>1.1121360712170898</v>
      </c>
      <c r="AY325" s="60">
        <f t="shared" si="13"/>
        <v>111.21360712170898</v>
      </c>
      <c r="BJ325" s="60" t="s">
        <v>290</v>
      </c>
      <c r="BK325" s="62" t="s">
        <v>42</v>
      </c>
    </row>
    <row r="326" spans="48:63" x14ac:dyDescent="0.25">
      <c r="AV326" s="76">
        <v>0.6875</v>
      </c>
      <c r="AW326" s="60">
        <v>3</v>
      </c>
      <c r="AX326" s="60">
        <f t="shared" si="12"/>
        <v>1.1136700520049756</v>
      </c>
      <c r="AY326" s="60">
        <f t="shared" si="13"/>
        <v>111.36700520049756</v>
      </c>
      <c r="BJ326" s="60" t="s">
        <v>289</v>
      </c>
      <c r="BK326" s="62" t="s">
        <v>38</v>
      </c>
    </row>
    <row r="327" spans="48:63" x14ac:dyDescent="0.25">
      <c r="AV327" s="76">
        <v>1.125</v>
      </c>
      <c r="AW327" s="60">
        <v>1.125</v>
      </c>
      <c r="AX327" s="60">
        <f t="shared" si="12"/>
        <v>1.1182719943686323</v>
      </c>
      <c r="AY327" s="60">
        <f t="shared" si="13"/>
        <v>111.82719943686324</v>
      </c>
      <c r="BJ327" s="60" t="s">
        <v>288</v>
      </c>
      <c r="BK327" s="62" t="s">
        <v>38</v>
      </c>
    </row>
    <row r="328" spans="48:63" x14ac:dyDescent="0.25">
      <c r="AV328" s="76">
        <v>0.5625</v>
      </c>
      <c r="AW328" s="60">
        <v>4.5</v>
      </c>
      <c r="AX328" s="60">
        <f t="shared" si="12"/>
        <v>1.1182719943686323</v>
      </c>
      <c r="AY328" s="60">
        <f t="shared" si="13"/>
        <v>111.82719943686324</v>
      </c>
      <c r="BJ328" s="60" t="s">
        <v>287</v>
      </c>
      <c r="BK328" s="62" t="s">
        <v>38</v>
      </c>
    </row>
    <row r="329" spans="48:63" x14ac:dyDescent="0.25">
      <c r="AV329" s="76">
        <v>0.9375</v>
      </c>
      <c r="AW329" s="60">
        <v>1.625</v>
      </c>
      <c r="AX329" s="60">
        <f t="shared" ref="AX329:AX392" si="14">($AZ$49*((AV329/2)^2)*AW329)</f>
        <v>1.1217234511413752</v>
      </c>
      <c r="AY329" s="60">
        <f t="shared" si="13"/>
        <v>112.17234511413751</v>
      </c>
      <c r="BJ329" s="60" t="s">
        <v>286</v>
      </c>
      <c r="BK329" s="62" t="s">
        <v>545</v>
      </c>
    </row>
    <row r="330" spans="48:63" x14ac:dyDescent="0.25">
      <c r="AV330" s="76">
        <v>0.875</v>
      </c>
      <c r="AW330" s="60">
        <v>1.875</v>
      </c>
      <c r="AX330" s="60">
        <f t="shared" si="14"/>
        <v>1.1274758790959463</v>
      </c>
      <c r="AY330" s="60">
        <f t="shared" si="13"/>
        <v>112.74758790959463</v>
      </c>
      <c r="BJ330" s="60" t="s">
        <v>285</v>
      </c>
      <c r="BK330" s="62" t="s">
        <v>545</v>
      </c>
    </row>
    <row r="331" spans="48:63" x14ac:dyDescent="0.25">
      <c r="AV331" s="76">
        <v>0.5625</v>
      </c>
      <c r="AW331" s="60">
        <v>4.625</v>
      </c>
      <c r="AX331" s="60">
        <f t="shared" si="14"/>
        <v>1.1493351053233165</v>
      </c>
      <c r="AY331" s="60">
        <f t="shared" si="13"/>
        <v>114.93351053233165</v>
      </c>
      <c r="BJ331" s="60" t="s">
        <v>284</v>
      </c>
      <c r="BK331" s="62" t="s">
        <v>545</v>
      </c>
    </row>
    <row r="332" spans="48:63" x14ac:dyDescent="0.25">
      <c r="AV332" s="76">
        <v>0.625</v>
      </c>
      <c r="AW332" s="60">
        <v>3.75</v>
      </c>
      <c r="AX332" s="60">
        <f t="shared" si="14"/>
        <v>1.1504855909142309</v>
      </c>
      <c r="AY332" s="60">
        <f t="shared" si="13"/>
        <v>115.04855909142309</v>
      </c>
      <c r="BJ332" s="60" t="s">
        <v>283</v>
      </c>
      <c r="BK332" s="62" t="s">
        <v>61</v>
      </c>
    </row>
    <row r="333" spans="48:63" x14ac:dyDescent="0.25">
      <c r="AV333" s="76">
        <v>0.75</v>
      </c>
      <c r="AW333" s="60">
        <v>2.625</v>
      </c>
      <c r="AX333" s="60">
        <f t="shared" si="14"/>
        <v>1.1596894756415448</v>
      </c>
      <c r="AY333" s="60">
        <f t="shared" si="13"/>
        <v>115.96894756415448</v>
      </c>
      <c r="BJ333" s="60" t="s">
        <v>282</v>
      </c>
      <c r="BK333" s="62" t="s">
        <v>61</v>
      </c>
    </row>
    <row r="334" spans="48:63" x14ac:dyDescent="0.25">
      <c r="AV334" s="76">
        <v>0.6875</v>
      </c>
      <c r="AW334" s="60">
        <v>3.125</v>
      </c>
      <c r="AX334" s="60">
        <f t="shared" si="14"/>
        <v>1.1600729708385162</v>
      </c>
      <c r="AY334" s="60">
        <f t="shared" si="13"/>
        <v>116.00729708385163</v>
      </c>
      <c r="BJ334" s="60" t="s">
        <v>281</v>
      </c>
      <c r="BK334" s="62" t="s">
        <v>61</v>
      </c>
    </row>
    <row r="335" spans="48:63" x14ac:dyDescent="0.25">
      <c r="AV335" s="76">
        <v>0.8125</v>
      </c>
      <c r="AW335" s="60">
        <v>2.25</v>
      </c>
      <c r="AX335" s="60">
        <f t="shared" si="14"/>
        <v>1.1665923891870302</v>
      </c>
      <c r="AY335" s="60">
        <f t="shared" si="13"/>
        <v>116.65923891870302</v>
      </c>
      <c r="BJ335" s="60" t="s">
        <v>280</v>
      </c>
      <c r="BK335" s="62" t="s">
        <v>146</v>
      </c>
    </row>
    <row r="336" spans="48:63" x14ac:dyDescent="0.25">
      <c r="AV336" s="60">
        <v>1</v>
      </c>
      <c r="AW336" s="60">
        <v>1.5</v>
      </c>
      <c r="AX336" s="60">
        <f t="shared" si="14"/>
        <v>1.1780972450961724</v>
      </c>
      <c r="AY336" s="60">
        <f t="shared" si="13"/>
        <v>117.80972450961724</v>
      </c>
      <c r="BJ336" s="60" t="s">
        <v>279</v>
      </c>
      <c r="BK336" s="62" t="s">
        <v>210</v>
      </c>
    </row>
    <row r="337" spans="48:63" x14ac:dyDescent="0.25">
      <c r="AV337" s="76">
        <v>0.5625</v>
      </c>
      <c r="AW337" s="60">
        <v>4.75</v>
      </c>
      <c r="AX337" s="60">
        <f t="shared" si="14"/>
        <v>1.1803982162780009</v>
      </c>
      <c r="AY337" s="60">
        <f t="shared" si="13"/>
        <v>118.03982162780009</v>
      </c>
      <c r="BJ337" s="60" t="s">
        <v>278</v>
      </c>
      <c r="BK337" s="62" t="s">
        <v>210</v>
      </c>
    </row>
    <row r="338" spans="48:63" x14ac:dyDescent="0.25">
      <c r="AV338" s="76">
        <v>0.625</v>
      </c>
      <c r="AW338" s="60">
        <v>3.875</v>
      </c>
      <c r="AX338" s="60">
        <f t="shared" si="14"/>
        <v>1.1888351106113719</v>
      </c>
      <c r="AY338" s="60">
        <f t="shared" si="13"/>
        <v>118.8835110611372</v>
      </c>
      <c r="BJ338" s="60" t="s">
        <v>277</v>
      </c>
      <c r="BK338" s="62" t="s">
        <v>210</v>
      </c>
    </row>
    <row r="339" spans="48:63" x14ac:dyDescent="0.25">
      <c r="AV339" s="76">
        <v>0.875</v>
      </c>
      <c r="AW339" s="60">
        <v>2</v>
      </c>
      <c r="AX339" s="60">
        <f t="shared" si="14"/>
        <v>1.2026409377023426</v>
      </c>
      <c r="AY339" s="60">
        <f t="shared" si="13"/>
        <v>120.26409377023425</v>
      </c>
      <c r="BJ339" s="60" t="s">
        <v>276</v>
      </c>
      <c r="BK339" s="62" t="s">
        <v>546</v>
      </c>
    </row>
    <row r="340" spans="48:63" x14ac:dyDescent="0.25">
      <c r="AV340" s="76">
        <v>0.6875</v>
      </c>
      <c r="AW340" s="60">
        <v>3.25</v>
      </c>
      <c r="AX340" s="60">
        <f t="shared" si="14"/>
        <v>1.2064758896720569</v>
      </c>
      <c r="AY340" s="60">
        <f t="shared" si="13"/>
        <v>120.64758896720569</v>
      </c>
      <c r="BJ340" s="60" t="s">
        <v>275</v>
      </c>
      <c r="BK340" s="62" t="s">
        <v>546</v>
      </c>
    </row>
    <row r="341" spans="48:63" x14ac:dyDescent="0.25">
      <c r="AV341" s="76">
        <v>0.9375</v>
      </c>
      <c r="AW341" s="60">
        <v>1.75</v>
      </c>
      <c r="AX341" s="60">
        <f t="shared" si="14"/>
        <v>1.2080098704599425</v>
      </c>
      <c r="AY341" s="60">
        <f t="shared" si="13"/>
        <v>120.80098704599425</v>
      </c>
      <c r="BJ341" s="60" t="s">
        <v>635</v>
      </c>
      <c r="BK341" s="62" t="s">
        <v>546</v>
      </c>
    </row>
    <row r="342" spans="48:63" x14ac:dyDescent="0.25">
      <c r="AV342" s="76">
        <v>0.5625</v>
      </c>
      <c r="AW342" s="60">
        <v>4.875</v>
      </c>
      <c r="AX342" s="60">
        <f t="shared" si="14"/>
        <v>1.2114613272326851</v>
      </c>
      <c r="AY342" s="60">
        <f t="shared" si="13"/>
        <v>121.14613272326851</v>
      </c>
      <c r="BJ342" s="60" t="s">
        <v>636</v>
      </c>
      <c r="BK342" s="62" t="s">
        <v>274</v>
      </c>
    </row>
    <row r="343" spans="48:63" x14ac:dyDescent="0.25">
      <c r="AV343" s="76">
        <v>0.75</v>
      </c>
      <c r="AW343" s="60">
        <v>2.75</v>
      </c>
      <c r="AX343" s="60">
        <f t="shared" si="14"/>
        <v>1.2149127840054279</v>
      </c>
      <c r="AY343" s="60">
        <f t="shared" si="13"/>
        <v>121.4912784005428</v>
      </c>
      <c r="BJ343" s="60" t="s">
        <v>637</v>
      </c>
      <c r="BK343" s="62" t="s">
        <v>274</v>
      </c>
    </row>
    <row r="344" spans="48:63" x14ac:dyDescent="0.25">
      <c r="AV344" s="60">
        <v>1.0625</v>
      </c>
      <c r="AW344" s="60">
        <v>1.375</v>
      </c>
      <c r="AX344" s="60">
        <f t="shared" si="14"/>
        <v>1.2191312311721134</v>
      </c>
      <c r="AY344" s="60">
        <f t="shared" si="13"/>
        <v>121.91312311721134</v>
      </c>
      <c r="BJ344" s="60" t="s">
        <v>638</v>
      </c>
      <c r="BK344" s="62" t="s">
        <v>274</v>
      </c>
    </row>
    <row r="345" spans="48:63" x14ac:dyDescent="0.25">
      <c r="AV345" s="60">
        <v>1.25</v>
      </c>
      <c r="AW345" s="60">
        <v>1</v>
      </c>
      <c r="AX345" s="60">
        <f t="shared" si="14"/>
        <v>1.227184630308513</v>
      </c>
      <c r="AY345" s="60">
        <f t="shared" si="13"/>
        <v>122.7184630308513</v>
      </c>
      <c r="BJ345" s="60" t="s">
        <v>639</v>
      </c>
      <c r="BK345" s="62" t="s">
        <v>338</v>
      </c>
    </row>
    <row r="346" spans="48:63" x14ac:dyDescent="0.25">
      <c r="AV346" s="76">
        <v>0.625</v>
      </c>
      <c r="AW346" s="60">
        <v>4</v>
      </c>
      <c r="AX346" s="60">
        <f t="shared" si="14"/>
        <v>1.227184630308513</v>
      </c>
      <c r="AY346" s="60">
        <f t="shared" si="13"/>
        <v>122.7184630308513</v>
      </c>
      <c r="BJ346" s="60" t="s">
        <v>640</v>
      </c>
      <c r="BK346" s="62" t="s">
        <v>338</v>
      </c>
    </row>
    <row r="347" spans="48:63" x14ac:dyDescent="0.25">
      <c r="AV347" s="76">
        <v>0.8125</v>
      </c>
      <c r="AW347" s="60">
        <v>2.375</v>
      </c>
      <c r="AX347" s="60">
        <f t="shared" si="14"/>
        <v>1.2314030774751985</v>
      </c>
      <c r="AY347" s="60">
        <f t="shared" si="13"/>
        <v>123.14030774751986</v>
      </c>
      <c r="BJ347" s="60" t="s">
        <v>641</v>
      </c>
      <c r="BK347" s="62" t="s">
        <v>338</v>
      </c>
    </row>
    <row r="348" spans="48:63" x14ac:dyDescent="0.25">
      <c r="AV348" s="76">
        <v>1.125</v>
      </c>
      <c r="AW348" s="60">
        <v>1.25</v>
      </c>
      <c r="AX348" s="60">
        <f t="shared" si="14"/>
        <v>1.2425244381873692</v>
      </c>
      <c r="AY348" s="60">
        <f t="shared" si="13"/>
        <v>124.25244381873692</v>
      </c>
      <c r="BJ348" s="60" t="s">
        <v>642</v>
      </c>
      <c r="BK348" s="62" t="s">
        <v>548</v>
      </c>
    </row>
    <row r="349" spans="48:63" x14ac:dyDescent="0.25">
      <c r="AV349" s="76">
        <v>0.5625</v>
      </c>
      <c r="AW349" s="60">
        <v>5</v>
      </c>
      <c r="AX349" s="60">
        <f t="shared" si="14"/>
        <v>1.2425244381873692</v>
      </c>
      <c r="AY349" s="60">
        <f t="shared" si="13"/>
        <v>124.25244381873692</v>
      </c>
      <c r="BJ349" s="60" t="s">
        <v>643</v>
      </c>
      <c r="BK349" s="62" t="s">
        <v>548</v>
      </c>
    </row>
    <row r="350" spans="48:63" x14ac:dyDescent="0.25">
      <c r="AV350" s="60">
        <v>1.1875</v>
      </c>
      <c r="AW350" s="60">
        <v>1.125</v>
      </c>
      <c r="AX350" s="60">
        <f t="shared" si="14"/>
        <v>1.2459758949601119</v>
      </c>
      <c r="AY350" s="60">
        <f t="shared" si="13"/>
        <v>124.59758949601118</v>
      </c>
      <c r="BJ350" s="60" t="s">
        <v>644</v>
      </c>
      <c r="BK350" s="62" t="s">
        <v>548</v>
      </c>
    </row>
    <row r="351" spans="48:63" x14ac:dyDescent="0.25">
      <c r="AV351" s="76">
        <v>0.6875</v>
      </c>
      <c r="AW351" s="60">
        <v>3.375</v>
      </c>
      <c r="AX351" s="60">
        <f t="shared" si="14"/>
        <v>1.2528788085055975</v>
      </c>
      <c r="AY351" s="60">
        <f t="shared" si="13"/>
        <v>125.28788085055976</v>
      </c>
      <c r="BJ351" s="60" t="s">
        <v>273</v>
      </c>
      <c r="BK351" s="62" t="s">
        <v>614</v>
      </c>
    </row>
    <row r="352" spans="48:63" x14ac:dyDescent="0.25">
      <c r="AV352" s="76">
        <v>0.625</v>
      </c>
      <c r="AW352" s="60">
        <v>4.125</v>
      </c>
      <c r="AX352" s="60">
        <f t="shared" si="14"/>
        <v>1.2655341500056541</v>
      </c>
      <c r="AY352" s="60">
        <f t="shared" si="13"/>
        <v>126.55341500056541</v>
      </c>
      <c r="BJ352" s="60" t="s">
        <v>272</v>
      </c>
      <c r="BK352" s="62" t="s">
        <v>614</v>
      </c>
    </row>
    <row r="353" spans="48:63" x14ac:dyDescent="0.25">
      <c r="AV353" s="76">
        <v>0.75</v>
      </c>
      <c r="AW353" s="60">
        <v>2.875</v>
      </c>
      <c r="AX353" s="60">
        <f t="shared" si="14"/>
        <v>1.2701360923693108</v>
      </c>
      <c r="AY353" s="60">
        <f t="shared" si="13"/>
        <v>127.01360923693107</v>
      </c>
      <c r="BJ353" s="60" t="s">
        <v>271</v>
      </c>
      <c r="BK353" s="62" t="s">
        <v>614</v>
      </c>
    </row>
    <row r="354" spans="48:63" x14ac:dyDescent="0.25">
      <c r="AV354" s="60">
        <v>1</v>
      </c>
      <c r="AW354" s="60">
        <v>1.625</v>
      </c>
      <c r="AX354" s="60">
        <f t="shared" si="14"/>
        <v>1.2762720155208536</v>
      </c>
      <c r="AY354" s="60">
        <f t="shared" si="13"/>
        <v>127.62720155208535</v>
      </c>
      <c r="BJ354" s="60" t="s">
        <v>270</v>
      </c>
      <c r="BK354" s="62" t="s">
        <v>614</v>
      </c>
    </row>
    <row r="355" spans="48:63" x14ac:dyDescent="0.25">
      <c r="AV355" s="76">
        <v>0.875</v>
      </c>
      <c r="AW355" s="60">
        <v>2.125</v>
      </c>
      <c r="AX355" s="60">
        <f t="shared" si="14"/>
        <v>1.2778059963087389</v>
      </c>
      <c r="AY355" s="60">
        <f t="shared" si="13"/>
        <v>127.78059963087389</v>
      </c>
      <c r="BJ355" s="60" t="s">
        <v>269</v>
      </c>
      <c r="BK355" s="62" t="s">
        <v>42</v>
      </c>
    </row>
    <row r="356" spans="48:63" x14ac:dyDescent="0.25">
      <c r="AV356" s="76">
        <v>0.9375</v>
      </c>
      <c r="AW356" s="60">
        <v>1.875</v>
      </c>
      <c r="AX356" s="60">
        <f t="shared" si="14"/>
        <v>1.2942962897785097</v>
      </c>
      <c r="AY356" s="60">
        <f t="shared" si="13"/>
        <v>129.42962897785097</v>
      </c>
      <c r="BJ356" s="60" t="s">
        <v>268</v>
      </c>
      <c r="BK356" s="62" t="s">
        <v>42</v>
      </c>
    </row>
    <row r="357" spans="48:63" x14ac:dyDescent="0.25">
      <c r="AV357" s="76">
        <v>0.8125</v>
      </c>
      <c r="AW357" s="60">
        <v>2.5</v>
      </c>
      <c r="AX357" s="60">
        <f t="shared" si="14"/>
        <v>1.2962137657633668</v>
      </c>
      <c r="AY357" s="60">
        <f t="shared" si="13"/>
        <v>129.62137657633667</v>
      </c>
      <c r="BJ357" s="60" t="s">
        <v>267</v>
      </c>
      <c r="BK357" s="62" t="s">
        <v>42</v>
      </c>
    </row>
    <row r="358" spans="48:63" x14ac:dyDescent="0.25">
      <c r="AV358" s="76">
        <v>0.6875</v>
      </c>
      <c r="AW358" s="60">
        <v>3.5</v>
      </c>
      <c r="AX358" s="60">
        <f t="shared" si="14"/>
        <v>1.2992817273391382</v>
      </c>
      <c r="AY358" s="60">
        <f t="shared" si="13"/>
        <v>129.92817273391381</v>
      </c>
      <c r="BJ358" s="60" t="s">
        <v>266</v>
      </c>
      <c r="BK358" s="62" t="s">
        <v>38</v>
      </c>
    </row>
    <row r="359" spans="48:63" x14ac:dyDescent="0.25">
      <c r="AV359" s="76">
        <v>0.625</v>
      </c>
      <c r="AW359" s="60">
        <v>4.25</v>
      </c>
      <c r="AX359" s="60">
        <f t="shared" si="14"/>
        <v>1.3038836697027951</v>
      </c>
      <c r="AY359" s="60">
        <f t="shared" si="13"/>
        <v>130.38836697027952</v>
      </c>
      <c r="BJ359" s="60" t="s">
        <v>265</v>
      </c>
      <c r="BK359" s="62" t="s">
        <v>38</v>
      </c>
    </row>
    <row r="360" spans="48:63" x14ac:dyDescent="0.25">
      <c r="AV360" s="76">
        <v>0.75</v>
      </c>
      <c r="AW360" s="60">
        <v>3</v>
      </c>
      <c r="AX360" s="60">
        <f t="shared" si="14"/>
        <v>1.3253594007331939</v>
      </c>
      <c r="AY360" s="60">
        <f t="shared" si="13"/>
        <v>132.53594007331938</v>
      </c>
      <c r="BJ360" s="60" t="s">
        <v>264</v>
      </c>
      <c r="BK360" s="62" t="s">
        <v>38</v>
      </c>
    </row>
    <row r="361" spans="48:63" x14ac:dyDescent="0.25">
      <c r="AV361" s="60">
        <v>1.0625</v>
      </c>
      <c r="AW361" s="60">
        <v>1.5</v>
      </c>
      <c r="AX361" s="60">
        <f t="shared" si="14"/>
        <v>1.3299613430968509</v>
      </c>
      <c r="AY361" s="60">
        <f t="shared" si="13"/>
        <v>132.99613430968509</v>
      </c>
      <c r="BJ361" s="60" t="s">
        <v>263</v>
      </c>
      <c r="BK361" s="62" t="s">
        <v>545</v>
      </c>
    </row>
    <row r="362" spans="48:63" x14ac:dyDescent="0.25">
      <c r="AV362" s="76">
        <v>0.625</v>
      </c>
      <c r="AW362" s="60">
        <v>4.375</v>
      </c>
      <c r="AX362" s="60">
        <f t="shared" si="14"/>
        <v>1.3422331893999362</v>
      </c>
      <c r="AY362" s="60">
        <f t="shared" si="13"/>
        <v>134.22331893999362</v>
      </c>
      <c r="BJ362" s="60" t="s">
        <v>262</v>
      </c>
      <c r="BK362" s="62" t="s">
        <v>545</v>
      </c>
    </row>
    <row r="363" spans="48:63" x14ac:dyDescent="0.25">
      <c r="AV363" s="76">
        <v>0.6875</v>
      </c>
      <c r="AW363" s="60">
        <v>3.625</v>
      </c>
      <c r="AX363" s="60">
        <f t="shared" si="14"/>
        <v>1.3456846461726788</v>
      </c>
      <c r="AY363" s="60">
        <f t="shared" si="13"/>
        <v>134.56846461726789</v>
      </c>
      <c r="BJ363" s="60" t="s">
        <v>261</v>
      </c>
      <c r="BK363" s="62" t="s">
        <v>545</v>
      </c>
    </row>
    <row r="364" spans="48:63" x14ac:dyDescent="0.25">
      <c r="AV364" s="76">
        <v>0.875</v>
      </c>
      <c r="AW364" s="60">
        <v>2.25</v>
      </c>
      <c r="AX364" s="60">
        <f t="shared" si="14"/>
        <v>1.3529710549151355</v>
      </c>
      <c r="AY364" s="60">
        <f t="shared" si="13"/>
        <v>135.29710549151355</v>
      </c>
      <c r="BJ364" s="60" t="s">
        <v>260</v>
      </c>
      <c r="BK364" s="62" t="s">
        <v>61</v>
      </c>
    </row>
    <row r="365" spans="48:63" x14ac:dyDescent="0.25">
      <c r="AV365" s="76">
        <v>0.8125</v>
      </c>
      <c r="AW365" s="60">
        <v>2.625</v>
      </c>
      <c r="AX365" s="60">
        <f t="shared" si="14"/>
        <v>1.3610244540515353</v>
      </c>
      <c r="AY365" s="60">
        <f t="shared" si="13"/>
        <v>136.10244540515353</v>
      </c>
      <c r="BJ365" s="60" t="s">
        <v>259</v>
      </c>
      <c r="BK365" s="62" t="s">
        <v>61</v>
      </c>
    </row>
    <row r="366" spans="48:63" x14ac:dyDescent="0.25">
      <c r="AV366" s="76">
        <v>1.125</v>
      </c>
      <c r="AW366" s="60">
        <v>1.375</v>
      </c>
      <c r="AX366" s="60">
        <f t="shared" si="14"/>
        <v>1.3667768820061061</v>
      </c>
      <c r="AY366" s="60">
        <f t="shared" si="13"/>
        <v>136.67768820061062</v>
      </c>
      <c r="BJ366" s="60" t="s">
        <v>258</v>
      </c>
      <c r="BK366" s="62" t="s">
        <v>61</v>
      </c>
    </row>
    <row r="367" spans="48:63" x14ac:dyDescent="0.25">
      <c r="AV367" s="60">
        <v>1</v>
      </c>
      <c r="AW367" s="60">
        <v>1.75</v>
      </c>
      <c r="AX367" s="60">
        <f t="shared" si="14"/>
        <v>1.3744467859455345</v>
      </c>
      <c r="AY367" s="60">
        <f t="shared" si="13"/>
        <v>137.44467859455344</v>
      </c>
      <c r="BJ367" s="60" t="s">
        <v>257</v>
      </c>
      <c r="BK367" s="62" t="s">
        <v>146</v>
      </c>
    </row>
    <row r="368" spans="48:63" x14ac:dyDescent="0.25">
      <c r="AV368" s="60">
        <v>1.25</v>
      </c>
      <c r="AW368" s="60">
        <v>1.125</v>
      </c>
      <c r="AX368" s="60">
        <f t="shared" si="14"/>
        <v>1.380582709097077</v>
      </c>
      <c r="AY368" s="60">
        <f t="shared" si="13"/>
        <v>138.05827090970772</v>
      </c>
      <c r="BJ368" s="60" t="s">
        <v>256</v>
      </c>
      <c r="BK368" s="62" t="s">
        <v>210</v>
      </c>
    </row>
    <row r="369" spans="48:63" x14ac:dyDescent="0.25">
      <c r="AV369" s="76">
        <v>0.9375</v>
      </c>
      <c r="AW369" s="60">
        <v>2</v>
      </c>
      <c r="AX369" s="60">
        <f t="shared" si="14"/>
        <v>1.380582709097077</v>
      </c>
      <c r="AY369" s="60">
        <f t="shared" si="13"/>
        <v>138.05827090970772</v>
      </c>
      <c r="BJ369" s="60" t="s">
        <v>255</v>
      </c>
      <c r="BK369" s="62" t="s">
        <v>210</v>
      </c>
    </row>
    <row r="370" spans="48:63" x14ac:dyDescent="0.25">
      <c r="AV370" s="76">
        <v>0.75</v>
      </c>
      <c r="AW370" s="60">
        <v>3.125</v>
      </c>
      <c r="AX370" s="60">
        <f t="shared" si="14"/>
        <v>1.380582709097077</v>
      </c>
      <c r="AY370" s="60">
        <f t="shared" si="13"/>
        <v>138.05827090970772</v>
      </c>
      <c r="BJ370" s="60" t="s">
        <v>254</v>
      </c>
      <c r="BK370" s="62" t="s">
        <v>210</v>
      </c>
    </row>
    <row r="371" spans="48:63" x14ac:dyDescent="0.25">
      <c r="AV371" s="76">
        <v>0.625</v>
      </c>
      <c r="AW371" s="60">
        <v>4.5</v>
      </c>
      <c r="AX371" s="60">
        <f t="shared" si="14"/>
        <v>1.380582709097077</v>
      </c>
      <c r="AY371" s="60">
        <f t="shared" ref="AY371:AY434" si="15">(AX371*100)</f>
        <v>138.05827090970772</v>
      </c>
      <c r="BJ371" s="60" t="s">
        <v>253</v>
      </c>
      <c r="BK371" s="62" t="s">
        <v>546</v>
      </c>
    </row>
    <row r="372" spans="48:63" x14ac:dyDescent="0.25">
      <c r="AV372" s="60">
        <v>1.1875</v>
      </c>
      <c r="AW372" s="60">
        <v>1.25</v>
      </c>
      <c r="AX372" s="60">
        <f t="shared" si="14"/>
        <v>1.3844176610667911</v>
      </c>
      <c r="AY372" s="60">
        <f t="shared" si="15"/>
        <v>138.4417661066791</v>
      </c>
      <c r="BJ372" s="60" t="s">
        <v>645</v>
      </c>
      <c r="BK372" s="62" t="s">
        <v>546</v>
      </c>
    </row>
    <row r="373" spans="48:63" x14ac:dyDescent="0.25">
      <c r="AV373" s="76">
        <v>0.6875</v>
      </c>
      <c r="AW373" s="60">
        <v>3.75</v>
      </c>
      <c r="AX373" s="60">
        <f t="shared" si="14"/>
        <v>1.3920875650062194</v>
      </c>
      <c r="AY373" s="60">
        <f t="shared" si="15"/>
        <v>139.20875650062194</v>
      </c>
      <c r="BJ373" s="60" t="s">
        <v>646</v>
      </c>
      <c r="BK373" s="62" t="s">
        <v>546</v>
      </c>
    </row>
    <row r="374" spans="48:63" x14ac:dyDescent="0.25">
      <c r="AV374" s="76">
        <v>0.625</v>
      </c>
      <c r="AW374" s="60">
        <v>4.625</v>
      </c>
      <c r="AX374" s="60">
        <f t="shared" si="14"/>
        <v>1.4189322287942181</v>
      </c>
      <c r="AY374" s="60">
        <f t="shared" si="15"/>
        <v>141.89322287942181</v>
      </c>
      <c r="BJ374" s="60" t="s">
        <v>647</v>
      </c>
      <c r="BK374" s="62" t="s">
        <v>274</v>
      </c>
    </row>
    <row r="375" spans="48:63" x14ac:dyDescent="0.25">
      <c r="AV375" s="76">
        <v>0.8125</v>
      </c>
      <c r="AW375" s="60">
        <v>2.75</v>
      </c>
      <c r="AX375" s="60">
        <f t="shared" si="14"/>
        <v>1.4258351423397035</v>
      </c>
      <c r="AY375" s="60">
        <f t="shared" si="15"/>
        <v>142.58351423397036</v>
      </c>
      <c r="BJ375" s="60" t="s">
        <v>648</v>
      </c>
      <c r="BK375" s="62" t="s">
        <v>274</v>
      </c>
    </row>
    <row r="376" spans="48:63" x14ac:dyDescent="0.25">
      <c r="AV376" s="76">
        <v>0.875</v>
      </c>
      <c r="AW376" s="60">
        <v>2.375</v>
      </c>
      <c r="AX376" s="60">
        <f t="shared" si="14"/>
        <v>1.4281361135215318</v>
      </c>
      <c r="AY376" s="60">
        <f t="shared" si="15"/>
        <v>142.81361135215317</v>
      </c>
      <c r="BJ376" s="60" t="s">
        <v>649</v>
      </c>
      <c r="BK376" s="62" t="s">
        <v>274</v>
      </c>
    </row>
    <row r="377" spans="48:63" x14ac:dyDescent="0.25">
      <c r="AV377" s="76">
        <v>0.75</v>
      </c>
      <c r="AW377" s="60">
        <v>3.25</v>
      </c>
      <c r="AX377" s="60">
        <f t="shared" si="14"/>
        <v>1.4358060174609601</v>
      </c>
      <c r="AY377" s="60">
        <f t="shared" si="15"/>
        <v>143.58060174609602</v>
      </c>
      <c r="BJ377" s="60" t="s">
        <v>650</v>
      </c>
      <c r="BK377" s="62" t="s">
        <v>338</v>
      </c>
    </row>
    <row r="378" spans="48:63" x14ac:dyDescent="0.25">
      <c r="AV378" s="76">
        <v>0.6875</v>
      </c>
      <c r="AW378" s="60">
        <v>3.875</v>
      </c>
      <c r="AX378" s="60">
        <f t="shared" si="14"/>
        <v>1.4384904838397601</v>
      </c>
      <c r="AY378" s="60">
        <f t="shared" si="15"/>
        <v>143.849048383976</v>
      </c>
      <c r="BJ378" s="60" t="s">
        <v>651</v>
      </c>
      <c r="BK378" s="62" t="s">
        <v>338</v>
      </c>
    </row>
    <row r="379" spans="48:63" x14ac:dyDescent="0.25">
      <c r="AV379" s="60">
        <v>1.0625</v>
      </c>
      <c r="AW379" s="60">
        <v>1.625</v>
      </c>
      <c r="AX379" s="60">
        <f t="shared" si="14"/>
        <v>1.4407914550215883</v>
      </c>
      <c r="AY379" s="60">
        <f t="shared" si="15"/>
        <v>144.07914550215884</v>
      </c>
      <c r="BJ379" s="60" t="s">
        <v>652</v>
      </c>
      <c r="BK379" s="62" t="s">
        <v>338</v>
      </c>
    </row>
    <row r="380" spans="48:63" x14ac:dyDescent="0.25">
      <c r="AV380" s="76">
        <v>0.625</v>
      </c>
      <c r="AW380" s="60">
        <v>4.75</v>
      </c>
      <c r="AX380" s="60">
        <f t="shared" si="14"/>
        <v>1.4572817484913592</v>
      </c>
      <c r="AY380" s="60">
        <f t="shared" si="15"/>
        <v>145.72817484913591</v>
      </c>
      <c r="BJ380" s="60" t="s">
        <v>653</v>
      </c>
      <c r="BK380" s="62" t="s">
        <v>548</v>
      </c>
    </row>
    <row r="381" spans="48:63" x14ac:dyDescent="0.25">
      <c r="AV381" s="76">
        <v>0.9375</v>
      </c>
      <c r="AW381" s="60">
        <v>2.125</v>
      </c>
      <c r="AX381" s="60">
        <f t="shared" si="14"/>
        <v>1.4668691284156443</v>
      </c>
      <c r="AY381" s="60">
        <f t="shared" si="15"/>
        <v>146.68691284156444</v>
      </c>
      <c r="BJ381" s="60" t="s">
        <v>654</v>
      </c>
      <c r="BK381" s="62" t="s">
        <v>548</v>
      </c>
    </row>
    <row r="382" spans="48:63" x14ac:dyDescent="0.25">
      <c r="AV382" s="60">
        <v>1</v>
      </c>
      <c r="AW382" s="60">
        <v>1.875</v>
      </c>
      <c r="AX382" s="60">
        <f t="shared" si="14"/>
        <v>1.4726215563702154</v>
      </c>
      <c r="AY382" s="60">
        <f t="shared" si="15"/>
        <v>147.26215563702155</v>
      </c>
      <c r="BJ382" s="60" t="s">
        <v>252</v>
      </c>
      <c r="BK382" s="62" t="s">
        <v>614</v>
      </c>
    </row>
    <row r="383" spans="48:63" x14ac:dyDescent="0.25">
      <c r="AV383" s="76">
        <v>0.6875</v>
      </c>
      <c r="AW383" s="60">
        <v>4</v>
      </c>
      <c r="AX383" s="60">
        <f t="shared" si="14"/>
        <v>1.4848934026733007</v>
      </c>
      <c r="AY383" s="60">
        <f t="shared" si="15"/>
        <v>148.48934026733008</v>
      </c>
      <c r="BJ383" s="60" t="s">
        <v>251</v>
      </c>
      <c r="BK383" s="62" t="s">
        <v>614</v>
      </c>
    </row>
    <row r="384" spans="48:63" x14ac:dyDescent="0.25">
      <c r="AV384" s="76">
        <v>0.8125</v>
      </c>
      <c r="AW384" s="60">
        <v>2.875</v>
      </c>
      <c r="AX384" s="60">
        <f t="shared" si="14"/>
        <v>1.4906458306278718</v>
      </c>
      <c r="AY384" s="60">
        <f t="shared" si="15"/>
        <v>149.06458306278719</v>
      </c>
      <c r="BJ384" s="60" t="s">
        <v>250</v>
      </c>
      <c r="BK384" s="62" t="s">
        <v>614</v>
      </c>
    </row>
    <row r="385" spans="48:63" x14ac:dyDescent="0.25">
      <c r="AV385" s="76">
        <v>1.125</v>
      </c>
      <c r="AW385" s="60">
        <v>1.5</v>
      </c>
      <c r="AX385" s="60">
        <f t="shared" si="14"/>
        <v>1.4910293258248433</v>
      </c>
      <c r="AY385" s="60">
        <f t="shared" si="15"/>
        <v>149.10293258248433</v>
      </c>
      <c r="BJ385" s="60" t="s">
        <v>249</v>
      </c>
      <c r="BK385" s="62" t="s">
        <v>614</v>
      </c>
    </row>
    <row r="386" spans="48:63" x14ac:dyDescent="0.25">
      <c r="AV386" s="76">
        <v>0.75</v>
      </c>
      <c r="AW386" s="60">
        <v>3.375</v>
      </c>
      <c r="AX386" s="60">
        <f t="shared" si="14"/>
        <v>1.4910293258248433</v>
      </c>
      <c r="AY386" s="60">
        <f t="shared" si="15"/>
        <v>149.10293258248433</v>
      </c>
      <c r="BJ386" s="60" t="s">
        <v>248</v>
      </c>
      <c r="BK386" s="62" t="s">
        <v>614</v>
      </c>
    </row>
    <row r="387" spans="48:63" x14ac:dyDescent="0.25">
      <c r="AV387" s="76">
        <v>0.625</v>
      </c>
      <c r="AW387" s="60">
        <v>4.875</v>
      </c>
      <c r="AX387" s="60">
        <f t="shared" si="14"/>
        <v>1.4956312681885002</v>
      </c>
      <c r="AY387" s="60">
        <f t="shared" si="15"/>
        <v>149.56312681885004</v>
      </c>
      <c r="BJ387" s="60" t="s">
        <v>247</v>
      </c>
      <c r="BK387" s="62" t="s">
        <v>42</v>
      </c>
    </row>
    <row r="388" spans="48:63" x14ac:dyDescent="0.25">
      <c r="AV388" s="76">
        <v>0.875</v>
      </c>
      <c r="AW388" s="60">
        <v>2.5</v>
      </c>
      <c r="AX388" s="60">
        <f t="shared" si="14"/>
        <v>1.5033011721279284</v>
      </c>
      <c r="AY388" s="60">
        <f t="shared" si="15"/>
        <v>150.33011721279283</v>
      </c>
      <c r="BJ388" s="60" t="s">
        <v>246</v>
      </c>
      <c r="BK388" s="62" t="s">
        <v>42</v>
      </c>
    </row>
    <row r="389" spans="48:63" x14ac:dyDescent="0.25">
      <c r="AV389" s="60">
        <v>1.1875</v>
      </c>
      <c r="AW389" s="60">
        <v>1.375</v>
      </c>
      <c r="AX389" s="60">
        <f t="shared" si="14"/>
        <v>1.5228594271734701</v>
      </c>
      <c r="AY389" s="60">
        <f t="shared" si="15"/>
        <v>152.28594271734701</v>
      </c>
      <c r="BJ389" s="60" t="s">
        <v>245</v>
      </c>
      <c r="BK389" s="62" t="s">
        <v>42</v>
      </c>
    </row>
    <row r="390" spans="48:63" x14ac:dyDescent="0.25">
      <c r="AV390" s="76">
        <v>0.6875</v>
      </c>
      <c r="AW390" s="60">
        <v>4.125</v>
      </c>
      <c r="AX390" s="60">
        <f t="shared" si="14"/>
        <v>1.5312963215068414</v>
      </c>
      <c r="AY390" s="60">
        <f t="shared" si="15"/>
        <v>153.12963215068413</v>
      </c>
      <c r="BJ390" s="60" t="s">
        <v>244</v>
      </c>
      <c r="BK390" s="62" t="s">
        <v>38</v>
      </c>
    </row>
    <row r="391" spans="48:63" x14ac:dyDescent="0.25">
      <c r="AV391" s="60">
        <v>1.25</v>
      </c>
      <c r="AW391" s="60">
        <v>1.25</v>
      </c>
      <c r="AX391" s="60">
        <f t="shared" si="14"/>
        <v>1.5339807878856413</v>
      </c>
      <c r="AY391" s="60">
        <f t="shared" si="15"/>
        <v>153.39807878856413</v>
      </c>
      <c r="BJ391" s="60" t="s">
        <v>243</v>
      </c>
      <c r="BK391" s="62" t="s">
        <v>38</v>
      </c>
    </row>
    <row r="392" spans="48:63" x14ac:dyDescent="0.25">
      <c r="AV392" s="76">
        <v>0.625</v>
      </c>
      <c r="AW392" s="60">
        <v>5</v>
      </c>
      <c r="AX392" s="60">
        <f t="shared" si="14"/>
        <v>1.5339807878856413</v>
      </c>
      <c r="AY392" s="60">
        <f t="shared" si="15"/>
        <v>153.39807878856413</v>
      </c>
      <c r="BJ392" s="60" t="s">
        <v>242</v>
      </c>
      <c r="BK392" s="62" t="s">
        <v>38</v>
      </c>
    </row>
    <row r="393" spans="48:63" x14ac:dyDescent="0.25">
      <c r="AV393" s="76">
        <v>0.75</v>
      </c>
      <c r="AW393" s="60">
        <v>3.5</v>
      </c>
      <c r="AX393" s="60">
        <f t="shared" ref="AX393:AX456" si="16">($AZ$49*((AV393/2)^2)*AW393)</f>
        <v>1.5462526341887264</v>
      </c>
      <c r="AY393" s="60">
        <f t="shared" si="15"/>
        <v>154.62526341887263</v>
      </c>
      <c r="BJ393" s="60" t="s">
        <v>241</v>
      </c>
      <c r="BK393" s="62" t="s">
        <v>545</v>
      </c>
    </row>
    <row r="394" spans="48:63" x14ac:dyDescent="0.25">
      <c r="AV394" s="60">
        <v>1.0625</v>
      </c>
      <c r="AW394" s="60">
        <v>1.75</v>
      </c>
      <c r="AX394" s="60">
        <f t="shared" si="16"/>
        <v>1.551621566946326</v>
      </c>
      <c r="AY394" s="60">
        <f t="shared" si="15"/>
        <v>155.16215669463261</v>
      </c>
      <c r="BJ394" s="60" t="s">
        <v>240</v>
      </c>
      <c r="BK394" s="62" t="s">
        <v>545</v>
      </c>
    </row>
    <row r="395" spans="48:63" x14ac:dyDescent="0.25">
      <c r="AV395" s="76">
        <v>0.9375</v>
      </c>
      <c r="AW395" s="60">
        <v>2.25</v>
      </c>
      <c r="AX395" s="60">
        <f t="shared" si="16"/>
        <v>1.5531555477342116</v>
      </c>
      <c r="AY395" s="60">
        <f t="shared" si="15"/>
        <v>155.31555477342116</v>
      </c>
      <c r="BJ395" s="60" t="s">
        <v>239</v>
      </c>
      <c r="BK395" s="62" t="s">
        <v>545</v>
      </c>
    </row>
    <row r="396" spans="48:63" x14ac:dyDescent="0.25">
      <c r="AV396" s="76">
        <v>0.8125</v>
      </c>
      <c r="AW396" s="60">
        <v>3</v>
      </c>
      <c r="AX396" s="60">
        <f t="shared" si="16"/>
        <v>1.5554565189160403</v>
      </c>
      <c r="AY396" s="60">
        <f t="shared" si="15"/>
        <v>155.54565189160402</v>
      </c>
      <c r="BJ396" s="60" t="s">
        <v>238</v>
      </c>
      <c r="BK396" s="62" t="s">
        <v>61</v>
      </c>
    </row>
    <row r="397" spans="48:63" x14ac:dyDescent="0.25">
      <c r="AV397" s="60">
        <v>1</v>
      </c>
      <c r="AW397" s="60">
        <v>2</v>
      </c>
      <c r="AX397" s="60">
        <f t="shared" si="16"/>
        <v>1.5707963267948966</v>
      </c>
      <c r="AY397" s="60">
        <f t="shared" si="15"/>
        <v>157.07963267948966</v>
      </c>
      <c r="BJ397" s="60" t="s">
        <v>237</v>
      </c>
      <c r="BK397" s="62" t="s">
        <v>61</v>
      </c>
    </row>
    <row r="398" spans="48:63" x14ac:dyDescent="0.25">
      <c r="AV398" s="76">
        <v>0.6875</v>
      </c>
      <c r="AW398" s="60">
        <v>4.25</v>
      </c>
      <c r="AX398" s="60">
        <f t="shared" si="16"/>
        <v>1.577699240340382</v>
      </c>
      <c r="AY398" s="60">
        <f t="shared" si="15"/>
        <v>157.76992403403821</v>
      </c>
      <c r="BJ398" s="60" t="s">
        <v>236</v>
      </c>
      <c r="BK398" s="62" t="s">
        <v>61</v>
      </c>
    </row>
    <row r="399" spans="48:63" x14ac:dyDescent="0.25">
      <c r="AV399" s="76">
        <v>0.875</v>
      </c>
      <c r="AW399" s="60">
        <v>2.625</v>
      </c>
      <c r="AX399" s="60">
        <f t="shared" si="16"/>
        <v>1.5784662307343247</v>
      </c>
      <c r="AY399" s="60">
        <f t="shared" si="15"/>
        <v>157.84662307343245</v>
      </c>
      <c r="BJ399" s="60" t="s">
        <v>235</v>
      </c>
      <c r="BK399" s="62" t="s">
        <v>146</v>
      </c>
    </row>
    <row r="400" spans="48:63" x14ac:dyDescent="0.25">
      <c r="AV400" s="76">
        <v>0.75</v>
      </c>
      <c r="AW400" s="60">
        <v>3.625</v>
      </c>
      <c r="AX400" s="60">
        <f t="shared" si="16"/>
        <v>1.6014759425526093</v>
      </c>
      <c r="AY400" s="60">
        <f t="shared" si="15"/>
        <v>160.14759425526094</v>
      </c>
      <c r="BJ400" s="60" t="s">
        <v>234</v>
      </c>
      <c r="BK400" s="62" t="s">
        <v>210</v>
      </c>
    </row>
    <row r="401" spans="48:63" x14ac:dyDescent="0.25">
      <c r="AV401" s="76">
        <v>1.125</v>
      </c>
      <c r="AW401" s="60">
        <v>1.625</v>
      </c>
      <c r="AX401" s="60">
        <f t="shared" si="16"/>
        <v>1.6152817696435802</v>
      </c>
      <c r="AY401" s="60">
        <f t="shared" si="15"/>
        <v>161.52817696435801</v>
      </c>
      <c r="BJ401" s="60" t="s">
        <v>233</v>
      </c>
      <c r="BK401" s="62" t="s">
        <v>210</v>
      </c>
    </row>
    <row r="402" spans="48:63" x14ac:dyDescent="0.25">
      <c r="AV402" s="76">
        <v>0.8125</v>
      </c>
      <c r="AW402" s="60">
        <v>3.125</v>
      </c>
      <c r="AX402" s="60">
        <f t="shared" si="16"/>
        <v>1.6202672072042086</v>
      </c>
      <c r="AY402" s="60">
        <f t="shared" si="15"/>
        <v>162.02672072042085</v>
      </c>
      <c r="BJ402" s="60" t="s">
        <v>232</v>
      </c>
      <c r="BK402" s="62" t="s">
        <v>210</v>
      </c>
    </row>
    <row r="403" spans="48:63" x14ac:dyDescent="0.25">
      <c r="AV403" s="76">
        <v>0.6875</v>
      </c>
      <c r="AW403" s="60">
        <v>4.375</v>
      </c>
      <c r="AX403" s="60">
        <f t="shared" si="16"/>
        <v>1.6241021591739226</v>
      </c>
      <c r="AY403" s="60">
        <f t="shared" si="15"/>
        <v>162.41021591739226</v>
      </c>
      <c r="BJ403" s="60" t="s">
        <v>655</v>
      </c>
      <c r="BK403" s="62" t="s">
        <v>546</v>
      </c>
    </row>
    <row r="404" spans="48:63" x14ac:dyDescent="0.25">
      <c r="AV404" s="76">
        <v>0.9375</v>
      </c>
      <c r="AW404" s="60">
        <v>2.375</v>
      </c>
      <c r="AX404" s="60">
        <f t="shared" si="16"/>
        <v>1.6394419670527789</v>
      </c>
      <c r="AY404" s="60">
        <f t="shared" si="15"/>
        <v>163.94419670527788</v>
      </c>
      <c r="BJ404" s="60" t="s">
        <v>656</v>
      </c>
      <c r="BK404" s="62" t="s">
        <v>546</v>
      </c>
    </row>
    <row r="405" spans="48:63" x14ac:dyDescent="0.25">
      <c r="AV405" s="76">
        <v>0.875</v>
      </c>
      <c r="AW405" s="60">
        <v>2.75</v>
      </c>
      <c r="AX405" s="60">
        <f t="shared" si="16"/>
        <v>1.653631289340721</v>
      </c>
      <c r="AY405" s="60">
        <f t="shared" si="15"/>
        <v>165.36312893407211</v>
      </c>
      <c r="BJ405" s="60" t="s">
        <v>657</v>
      </c>
      <c r="BK405" s="62" t="s">
        <v>546</v>
      </c>
    </row>
    <row r="406" spans="48:63" x14ac:dyDescent="0.25">
      <c r="AV406" s="76">
        <v>0.75</v>
      </c>
      <c r="AW406" s="60">
        <v>3.75</v>
      </c>
      <c r="AX406" s="60">
        <f t="shared" si="16"/>
        <v>1.6566992509164924</v>
      </c>
      <c r="AY406" s="60">
        <f t="shared" si="15"/>
        <v>165.66992509164925</v>
      </c>
      <c r="BJ406" s="60" t="s">
        <v>658</v>
      </c>
      <c r="BK406" s="62" t="s">
        <v>274</v>
      </c>
    </row>
    <row r="407" spans="48:63" x14ac:dyDescent="0.25">
      <c r="AV407" s="60">
        <v>1.1875</v>
      </c>
      <c r="AW407" s="60">
        <v>1.5</v>
      </c>
      <c r="AX407" s="60">
        <f t="shared" si="16"/>
        <v>1.6613011932801491</v>
      </c>
      <c r="AY407" s="60">
        <f t="shared" si="15"/>
        <v>166.13011932801493</v>
      </c>
      <c r="BJ407" s="60" t="s">
        <v>659</v>
      </c>
      <c r="BK407" s="62" t="s">
        <v>274</v>
      </c>
    </row>
    <row r="408" spans="48:63" x14ac:dyDescent="0.25">
      <c r="AV408" s="60">
        <v>1.0625</v>
      </c>
      <c r="AW408" s="60">
        <v>1.875</v>
      </c>
      <c r="AX408" s="60">
        <f t="shared" si="16"/>
        <v>1.6624516788710637</v>
      </c>
      <c r="AY408" s="60">
        <f t="shared" si="15"/>
        <v>166.24516788710636</v>
      </c>
      <c r="BJ408" s="60" t="s">
        <v>660</v>
      </c>
      <c r="BK408" s="62" t="s">
        <v>274</v>
      </c>
    </row>
    <row r="409" spans="48:63" x14ac:dyDescent="0.25">
      <c r="AV409" s="60">
        <v>1</v>
      </c>
      <c r="AW409" s="60">
        <v>2.125</v>
      </c>
      <c r="AX409" s="60">
        <f t="shared" si="16"/>
        <v>1.6689710972195777</v>
      </c>
      <c r="AY409" s="60">
        <f t="shared" si="15"/>
        <v>166.89710972195778</v>
      </c>
      <c r="BJ409" s="60" t="s">
        <v>661</v>
      </c>
      <c r="BK409" s="62" t="s">
        <v>338</v>
      </c>
    </row>
    <row r="410" spans="48:63" x14ac:dyDescent="0.25">
      <c r="AV410" s="76">
        <v>0.6875</v>
      </c>
      <c r="AW410" s="60">
        <v>4.5</v>
      </c>
      <c r="AX410" s="60">
        <f t="shared" si="16"/>
        <v>1.6705050780074633</v>
      </c>
      <c r="AY410" s="60">
        <f t="shared" si="15"/>
        <v>167.05050780074632</v>
      </c>
      <c r="BJ410" s="60" t="s">
        <v>662</v>
      </c>
      <c r="BK410" s="62" t="s">
        <v>338</v>
      </c>
    </row>
    <row r="411" spans="48:63" x14ac:dyDescent="0.25">
      <c r="AV411" s="76">
        <v>0.8125</v>
      </c>
      <c r="AW411" s="60">
        <v>3.25</v>
      </c>
      <c r="AX411" s="60">
        <f t="shared" si="16"/>
        <v>1.6850778954923769</v>
      </c>
      <c r="AY411" s="60">
        <f t="shared" si="15"/>
        <v>168.50778954923769</v>
      </c>
      <c r="BJ411" s="60" t="s">
        <v>663</v>
      </c>
      <c r="BK411" s="62" t="s">
        <v>338</v>
      </c>
    </row>
    <row r="412" spans="48:63" x14ac:dyDescent="0.25">
      <c r="AV412" s="60">
        <v>1.25</v>
      </c>
      <c r="AW412" s="60">
        <v>1.375</v>
      </c>
      <c r="AX412" s="60">
        <f t="shared" si="16"/>
        <v>1.6873788666742053</v>
      </c>
      <c r="AY412" s="60">
        <f t="shared" si="15"/>
        <v>168.73788666742053</v>
      </c>
      <c r="BJ412" s="60" t="s">
        <v>664</v>
      </c>
      <c r="BK412" s="62" t="s">
        <v>548</v>
      </c>
    </row>
    <row r="413" spans="48:63" x14ac:dyDescent="0.25">
      <c r="AV413" s="76">
        <v>0.75</v>
      </c>
      <c r="AW413" s="60">
        <v>3.875</v>
      </c>
      <c r="AX413" s="60">
        <f t="shared" si="16"/>
        <v>1.7119225592803755</v>
      </c>
      <c r="AY413" s="60">
        <f t="shared" si="15"/>
        <v>171.19225592803755</v>
      </c>
      <c r="BJ413" s="60" t="s">
        <v>231</v>
      </c>
      <c r="BK413" s="62" t="s">
        <v>614</v>
      </c>
    </row>
    <row r="414" spans="48:63" x14ac:dyDescent="0.25">
      <c r="AV414" s="76">
        <v>0.6875</v>
      </c>
      <c r="AW414" s="60">
        <v>4.625</v>
      </c>
      <c r="AX414" s="60">
        <f t="shared" si="16"/>
        <v>1.7169079968410039</v>
      </c>
      <c r="AY414" s="60">
        <f t="shared" si="15"/>
        <v>171.6907996841004</v>
      </c>
      <c r="BJ414" s="60" t="s">
        <v>230</v>
      </c>
      <c r="BK414" s="62" t="s">
        <v>614</v>
      </c>
    </row>
    <row r="415" spans="48:63" x14ac:dyDescent="0.25">
      <c r="AV415" s="76">
        <v>0.9375</v>
      </c>
      <c r="AW415" s="60">
        <v>2.5</v>
      </c>
      <c r="AX415" s="60">
        <f t="shared" si="16"/>
        <v>1.7257283863713462</v>
      </c>
      <c r="AY415" s="60">
        <f t="shared" si="15"/>
        <v>172.57283863713462</v>
      </c>
      <c r="BJ415" s="60" t="s">
        <v>229</v>
      </c>
      <c r="BK415" s="62" t="s">
        <v>614</v>
      </c>
    </row>
    <row r="416" spans="48:63" x14ac:dyDescent="0.25">
      <c r="AV416" s="76">
        <v>0.875</v>
      </c>
      <c r="AW416" s="60">
        <v>2.875</v>
      </c>
      <c r="AX416" s="60">
        <f t="shared" si="16"/>
        <v>1.7287963479471176</v>
      </c>
      <c r="AY416" s="60">
        <f t="shared" si="15"/>
        <v>172.87963479471176</v>
      </c>
      <c r="BJ416" s="60" t="s">
        <v>228</v>
      </c>
      <c r="BK416" s="62" t="s">
        <v>614</v>
      </c>
    </row>
    <row r="417" spans="48:63" x14ac:dyDescent="0.25">
      <c r="AV417" s="76">
        <v>1.125</v>
      </c>
      <c r="AW417" s="60">
        <v>1.75</v>
      </c>
      <c r="AX417" s="60">
        <f t="shared" si="16"/>
        <v>1.7395342134623171</v>
      </c>
      <c r="AY417" s="60">
        <f t="shared" si="15"/>
        <v>173.95342134623172</v>
      </c>
      <c r="BJ417" s="60" t="s">
        <v>227</v>
      </c>
      <c r="BK417" s="62" t="s">
        <v>614</v>
      </c>
    </row>
    <row r="418" spans="48:63" x14ac:dyDescent="0.25">
      <c r="AV418" s="76">
        <v>0.8125</v>
      </c>
      <c r="AW418" s="60">
        <v>3.375</v>
      </c>
      <c r="AX418" s="60">
        <f t="shared" si="16"/>
        <v>1.7498885837805451</v>
      </c>
      <c r="AY418" s="60">
        <f t="shared" si="15"/>
        <v>174.98885837805452</v>
      </c>
      <c r="BJ418" s="60" t="s">
        <v>226</v>
      </c>
      <c r="BK418" s="62" t="s">
        <v>614</v>
      </c>
    </row>
    <row r="419" spans="48:63" x14ac:dyDescent="0.25">
      <c r="AV419" s="76">
        <v>0.6875</v>
      </c>
      <c r="AW419" s="60">
        <v>4.75</v>
      </c>
      <c r="AX419" s="60">
        <f t="shared" si="16"/>
        <v>1.7633109156745446</v>
      </c>
      <c r="AY419" s="60">
        <f t="shared" si="15"/>
        <v>176.33109156745445</v>
      </c>
      <c r="BJ419" s="60" t="s">
        <v>225</v>
      </c>
      <c r="BK419" s="62" t="s">
        <v>42</v>
      </c>
    </row>
    <row r="420" spans="48:63" x14ac:dyDescent="0.25">
      <c r="AV420" s="60">
        <v>1</v>
      </c>
      <c r="AW420" s="60">
        <v>2.25</v>
      </c>
      <c r="AX420" s="60">
        <f t="shared" si="16"/>
        <v>1.7671458676442586</v>
      </c>
      <c r="AY420" s="60">
        <f t="shared" si="15"/>
        <v>176.71458676442586</v>
      </c>
      <c r="BJ420" s="60" t="s">
        <v>224</v>
      </c>
      <c r="BK420" s="62" t="s">
        <v>42</v>
      </c>
    </row>
    <row r="421" spans="48:63" x14ac:dyDescent="0.25">
      <c r="AV421" s="76">
        <v>0.75</v>
      </c>
      <c r="AW421" s="60">
        <v>4</v>
      </c>
      <c r="AX421" s="60">
        <f t="shared" si="16"/>
        <v>1.7671458676442586</v>
      </c>
      <c r="AY421" s="60">
        <f t="shared" si="15"/>
        <v>176.71458676442586</v>
      </c>
      <c r="BJ421" s="60" t="s">
        <v>223</v>
      </c>
      <c r="BK421" s="62" t="s">
        <v>42</v>
      </c>
    </row>
    <row r="422" spans="48:63" x14ac:dyDescent="0.25">
      <c r="AV422" s="60">
        <v>1.0625</v>
      </c>
      <c r="AW422" s="60">
        <v>2</v>
      </c>
      <c r="AX422" s="60">
        <f t="shared" si="16"/>
        <v>1.7732817907958012</v>
      </c>
      <c r="AY422" s="60">
        <f t="shared" si="15"/>
        <v>177.32817907958011</v>
      </c>
      <c r="BJ422" s="60" t="s">
        <v>222</v>
      </c>
      <c r="BK422" s="62" t="s">
        <v>38</v>
      </c>
    </row>
    <row r="423" spans="48:63" x14ac:dyDescent="0.25">
      <c r="AV423" s="60">
        <v>1.1875</v>
      </c>
      <c r="AW423" s="60">
        <v>1.625</v>
      </c>
      <c r="AX423" s="60">
        <f t="shared" si="16"/>
        <v>1.7997429593868284</v>
      </c>
      <c r="AY423" s="60">
        <f t="shared" si="15"/>
        <v>179.97429593868284</v>
      </c>
      <c r="BJ423" s="60" t="s">
        <v>221</v>
      </c>
      <c r="BK423" s="62" t="s">
        <v>38</v>
      </c>
    </row>
    <row r="424" spans="48:63" x14ac:dyDescent="0.25">
      <c r="AV424" s="76">
        <v>0.875</v>
      </c>
      <c r="AW424" s="60">
        <v>3</v>
      </c>
      <c r="AX424" s="60">
        <f t="shared" si="16"/>
        <v>1.8039614065535139</v>
      </c>
      <c r="AY424" s="60">
        <f t="shared" si="15"/>
        <v>180.39614065535139</v>
      </c>
      <c r="BJ424" s="60" t="s">
        <v>220</v>
      </c>
      <c r="BK424" s="62" t="s">
        <v>38</v>
      </c>
    </row>
    <row r="425" spans="48:63" x14ac:dyDescent="0.25">
      <c r="AV425" s="76">
        <v>0.6875</v>
      </c>
      <c r="AW425" s="60">
        <v>4.875</v>
      </c>
      <c r="AX425" s="60">
        <f t="shared" si="16"/>
        <v>1.8097138345080852</v>
      </c>
      <c r="AY425" s="60">
        <f t="shared" si="15"/>
        <v>180.97138345080853</v>
      </c>
      <c r="BJ425" s="60" t="s">
        <v>219</v>
      </c>
      <c r="BK425" s="62" t="s">
        <v>545</v>
      </c>
    </row>
    <row r="426" spans="48:63" x14ac:dyDescent="0.25">
      <c r="AV426" s="76">
        <v>0.9375</v>
      </c>
      <c r="AW426" s="60">
        <v>2.625</v>
      </c>
      <c r="AX426" s="60">
        <f t="shared" si="16"/>
        <v>1.8120148056899137</v>
      </c>
      <c r="AY426" s="60">
        <f t="shared" si="15"/>
        <v>181.20148056899137</v>
      </c>
      <c r="BJ426" s="60" t="s">
        <v>218</v>
      </c>
      <c r="BK426" s="62" t="s">
        <v>545</v>
      </c>
    </row>
    <row r="427" spans="48:63" x14ac:dyDescent="0.25">
      <c r="AV427" s="76">
        <v>0.8125</v>
      </c>
      <c r="AW427" s="60">
        <v>3.5</v>
      </c>
      <c r="AX427" s="60">
        <f t="shared" si="16"/>
        <v>1.8146992720687136</v>
      </c>
      <c r="AY427" s="60">
        <f t="shared" si="15"/>
        <v>181.46992720687138</v>
      </c>
      <c r="BJ427" s="60" t="s">
        <v>217</v>
      </c>
      <c r="BK427" s="62" t="s">
        <v>545</v>
      </c>
    </row>
    <row r="428" spans="48:63" x14ac:dyDescent="0.25">
      <c r="AV428" s="76">
        <v>0.75</v>
      </c>
      <c r="AW428" s="60">
        <v>4.125</v>
      </c>
      <c r="AX428" s="60">
        <f t="shared" si="16"/>
        <v>1.8223691760081417</v>
      </c>
      <c r="AY428" s="60">
        <f t="shared" si="15"/>
        <v>182.23691760081417</v>
      </c>
      <c r="BJ428" s="60" t="s">
        <v>216</v>
      </c>
      <c r="BK428" s="62" t="s">
        <v>61</v>
      </c>
    </row>
    <row r="429" spans="48:63" x14ac:dyDescent="0.25">
      <c r="AV429" s="60">
        <v>1.25</v>
      </c>
      <c r="AW429" s="60">
        <v>1.5</v>
      </c>
      <c r="AX429" s="60">
        <f t="shared" si="16"/>
        <v>1.8407769454627694</v>
      </c>
      <c r="AY429" s="60">
        <f t="shared" si="15"/>
        <v>184.07769454627694</v>
      </c>
      <c r="BJ429" s="60" t="s">
        <v>215</v>
      </c>
      <c r="BK429" s="62" t="s">
        <v>61</v>
      </c>
    </row>
    <row r="430" spans="48:63" x14ac:dyDescent="0.25">
      <c r="AV430" s="76">
        <v>0.6875</v>
      </c>
      <c r="AW430" s="60">
        <v>5</v>
      </c>
      <c r="AX430" s="60">
        <f t="shared" si="16"/>
        <v>1.8561167533416258</v>
      </c>
      <c r="AY430" s="60">
        <f t="shared" si="15"/>
        <v>185.61167533416258</v>
      </c>
      <c r="BJ430" s="60" t="s">
        <v>214</v>
      </c>
      <c r="BK430" s="62" t="s">
        <v>61</v>
      </c>
    </row>
    <row r="431" spans="48:63" x14ac:dyDescent="0.25">
      <c r="AV431" s="76">
        <v>1.125</v>
      </c>
      <c r="AW431" s="60">
        <v>1.875</v>
      </c>
      <c r="AX431" s="60">
        <f t="shared" si="16"/>
        <v>1.863786657281054</v>
      </c>
      <c r="AY431" s="60">
        <f t="shared" si="15"/>
        <v>186.3786657281054</v>
      </c>
      <c r="BJ431" s="60" t="s">
        <v>213</v>
      </c>
      <c r="BK431" s="62" t="s">
        <v>146</v>
      </c>
    </row>
    <row r="432" spans="48:63" x14ac:dyDescent="0.25">
      <c r="AV432" s="60">
        <v>1</v>
      </c>
      <c r="AW432" s="60">
        <v>2.375</v>
      </c>
      <c r="AX432" s="60">
        <f t="shared" si="16"/>
        <v>1.8653206380689396</v>
      </c>
      <c r="AY432" s="60">
        <f t="shared" si="15"/>
        <v>186.53206380689394</v>
      </c>
      <c r="BJ432" s="60" t="s">
        <v>212</v>
      </c>
      <c r="BK432" s="62" t="s">
        <v>210</v>
      </c>
    </row>
    <row r="433" spans="48:63" x14ac:dyDescent="0.25">
      <c r="AV433" s="76">
        <v>0.75</v>
      </c>
      <c r="AW433" s="60">
        <v>4.25</v>
      </c>
      <c r="AX433" s="60">
        <f t="shared" si="16"/>
        <v>1.8775924843720249</v>
      </c>
      <c r="AY433" s="60">
        <f t="shared" si="15"/>
        <v>187.75924843720247</v>
      </c>
      <c r="BJ433" s="60" t="s">
        <v>211</v>
      </c>
      <c r="BK433" s="62" t="s">
        <v>210</v>
      </c>
    </row>
    <row r="434" spans="48:63" x14ac:dyDescent="0.25">
      <c r="AV434" s="76">
        <v>0.875</v>
      </c>
      <c r="AW434" s="60">
        <v>3.125</v>
      </c>
      <c r="AX434" s="60">
        <f t="shared" si="16"/>
        <v>1.8791264651599102</v>
      </c>
      <c r="AY434" s="60">
        <f t="shared" si="15"/>
        <v>187.91264651599101</v>
      </c>
      <c r="BJ434" s="60" t="s">
        <v>665</v>
      </c>
      <c r="BK434" s="62" t="s">
        <v>210</v>
      </c>
    </row>
    <row r="435" spans="48:63" x14ac:dyDescent="0.25">
      <c r="AV435" s="76">
        <v>0.8125</v>
      </c>
      <c r="AW435" s="60">
        <v>3.625</v>
      </c>
      <c r="AX435" s="60">
        <f t="shared" si="16"/>
        <v>1.8795099603568819</v>
      </c>
      <c r="AY435" s="60">
        <f t="shared" ref="AY435:AY498" si="17">(AX435*100)</f>
        <v>187.95099603568818</v>
      </c>
      <c r="BJ435" s="60" t="s">
        <v>666</v>
      </c>
      <c r="BK435" s="62" t="s">
        <v>546</v>
      </c>
    </row>
    <row r="436" spans="48:63" x14ac:dyDescent="0.25">
      <c r="AV436" s="60">
        <v>1.0625</v>
      </c>
      <c r="AW436" s="60">
        <v>2.125</v>
      </c>
      <c r="AX436" s="60">
        <f t="shared" si="16"/>
        <v>1.8841119027205386</v>
      </c>
      <c r="AY436" s="60">
        <f t="shared" si="17"/>
        <v>188.41119027205386</v>
      </c>
      <c r="BJ436" s="60" t="s">
        <v>667</v>
      </c>
      <c r="BK436" s="62" t="s">
        <v>546</v>
      </c>
    </row>
    <row r="437" spans="48:63" x14ac:dyDescent="0.25">
      <c r="AV437" s="76">
        <v>0.9375</v>
      </c>
      <c r="AW437" s="60">
        <v>2.75</v>
      </c>
      <c r="AX437" s="60">
        <f t="shared" si="16"/>
        <v>1.898301225008481</v>
      </c>
      <c r="AY437" s="60">
        <f t="shared" si="17"/>
        <v>189.83012250084809</v>
      </c>
      <c r="BJ437" s="60" t="s">
        <v>668</v>
      </c>
      <c r="BK437" s="62" t="s">
        <v>546</v>
      </c>
    </row>
    <row r="438" spans="48:63" x14ac:dyDescent="0.25">
      <c r="AV438" s="76">
        <v>0.75</v>
      </c>
      <c r="AW438" s="60">
        <v>4.375</v>
      </c>
      <c r="AX438" s="60">
        <f t="shared" si="16"/>
        <v>1.932815792735908</v>
      </c>
      <c r="AY438" s="60">
        <f t="shared" si="17"/>
        <v>193.28157927359081</v>
      </c>
      <c r="BJ438" s="60" t="s">
        <v>669</v>
      </c>
      <c r="BK438" s="62" t="s">
        <v>274</v>
      </c>
    </row>
    <row r="439" spans="48:63" x14ac:dyDescent="0.25">
      <c r="AV439" s="60">
        <v>1.1875</v>
      </c>
      <c r="AW439" s="60">
        <v>1.75</v>
      </c>
      <c r="AX439" s="60">
        <f t="shared" si="16"/>
        <v>1.9381847254935074</v>
      </c>
      <c r="AY439" s="60">
        <f t="shared" si="17"/>
        <v>193.81847254935073</v>
      </c>
      <c r="BJ439" s="60" t="s">
        <v>670</v>
      </c>
      <c r="BK439" s="62" t="s">
        <v>274</v>
      </c>
    </row>
    <row r="440" spans="48:63" x14ac:dyDescent="0.25">
      <c r="AV440" s="76">
        <v>0.8125</v>
      </c>
      <c r="AW440" s="60">
        <v>3.75</v>
      </c>
      <c r="AX440" s="60">
        <f t="shared" si="16"/>
        <v>1.9443206486450502</v>
      </c>
      <c r="AY440" s="60">
        <f t="shared" si="17"/>
        <v>194.43206486450501</v>
      </c>
      <c r="BJ440" s="60" t="s">
        <v>671</v>
      </c>
      <c r="BK440" s="62" t="s">
        <v>274</v>
      </c>
    </row>
    <row r="441" spans="48:63" x14ac:dyDescent="0.25">
      <c r="AV441" s="76">
        <v>0.875</v>
      </c>
      <c r="AW441" s="60">
        <v>3.25</v>
      </c>
      <c r="AX441" s="60">
        <f t="shared" si="16"/>
        <v>1.9542915237663068</v>
      </c>
      <c r="AY441" s="60">
        <f t="shared" si="17"/>
        <v>195.42915237663067</v>
      </c>
      <c r="BJ441" s="60" t="s">
        <v>672</v>
      </c>
      <c r="BK441" s="62" t="s">
        <v>338</v>
      </c>
    </row>
    <row r="442" spans="48:63" x14ac:dyDescent="0.25">
      <c r="AV442" s="60">
        <v>1</v>
      </c>
      <c r="AW442" s="60">
        <v>2.5</v>
      </c>
      <c r="AX442" s="60">
        <f t="shared" si="16"/>
        <v>1.9634954084936207</v>
      </c>
      <c r="AY442" s="60">
        <f t="shared" si="17"/>
        <v>196.34954084936206</v>
      </c>
      <c r="BJ442" s="60" t="s">
        <v>673</v>
      </c>
      <c r="BK442" s="62" t="s">
        <v>338</v>
      </c>
    </row>
    <row r="443" spans="48:63" x14ac:dyDescent="0.25">
      <c r="AV443" s="76">
        <v>0.9375</v>
      </c>
      <c r="AW443" s="60">
        <v>2.875</v>
      </c>
      <c r="AX443" s="60">
        <f t="shared" si="16"/>
        <v>1.9845876443270483</v>
      </c>
      <c r="AY443" s="60">
        <f t="shared" si="17"/>
        <v>198.45876443270484</v>
      </c>
      <c r="BJ443" s="60" t="s">
        <v>674</v>
      </c>
      <c r="BK443" s="62" t="s">
        <v>338</v>
      </c>
    </row>
    <row r="444" spans="48:63" x14ac:dyDescent="0.25">
      <c r="AV444" s="76">
        <v>1.125</v>
      </c>
      <c r="AW444" s="60">
        <v>2</v>
      </c>
      <c r="AX444" s="60">
        <f t="shared" si="16"/>
        <v>1.9880391010997909</v>
      </c>
      <c r="AY444" s="60">
        <f t="shared" si="17"/>
        <v>198.80391010997909</v>
      </c>
      <c r="BJ444" s="60" t="s">
        <v>209</v>
      </c>
      <c r="BK444" s="62" t="s">
        <v>614</v>
      </c>
    </row>
    <row r="445" spans="48:63" x14ac:dyDescent="0.25">
      <c r="AV445" s="76">
        <v>0.75</v>
      </c>
      <c r="AW445" s="60">
        <v>4.5</v>
      </c>
      <c r="AX445" s="60">
        <f t="shared" si="16"/>
        <v>1.9880391010997909</v>
      </c>
      <c r="AY445" s="60">
        <f t="shared" si="17"/>
        <v>198.80391010997909</v>
      </c>
      <c r="BJ445" s="60" t="s">
        <v>208</v>
      </c>
      <c r="BK445" s="62" t="s">
        <v>614</v>
      </c>
    </row>
    <row r="446" spans="48:63" x14ac:dyDescent="0.25">
      <c r="AV446" s="60">
        <v>1.25</v>
      </c>
      <c r="AW446" s="60">
        <v>1.625</v>
      </c>
      <c r="AX446" s="60">
        <f t="shared" si="16"/>
        <v>1.9941750242513336</v>
      </c>
      <c r="AY446" s="60">
        <f t="shared" si="17"/>
        <v>199.41750242513336</v>
      </c>
      <c r="BJ446" s="60" t="s">
        <v>207</v>
      </c>
      <c r="BK446" s="62" t="s">
        <v>614</v>
      </c>
    </row>
    <row r="447" spans="48:63" x14ac:dyDescent="0.25">
      <c r="AV447" s="60">
        <v>1.0625</v>
      </c>
      <c r="AW447" s="60">
        <v>2.25</v>
      </c>
      <c r="AX447" s="60">
        <f t="shared" si="16"/>
        <v>1.9949420146452763</v>
      </c>
      <c r="AY447" s="60">
        <f t="shared" si="17"/>
        <v>199.49420146452763</v>
      </c>
      <c r="BJ447" s="60" t="s">
        <v>206</v>
      </c>
      <c r="BK447" s="62" t="s">
        <v>614</v>
      </c>
    </row>
    <row r="448" spans="48:63" x14ac:dyDescent="0.25">
      <c r="AV448" s="76">
        <v>0.8125</v>
      </c>
      <c r="AW448" s="60">
        <v>3.875</v>
      </c>
      <c r="AX448" s="60">
        <f t="shared" si="16"/>
        <v>2.0091313369332187</v>
      </c>
      <c r="AY448" s="60">
        <f t="shared" si="17"/>
        <v>200.91313369332187</v>
      </c>
      <c r="BJ448" s="60" t="s">
        <v>205</v>
      </c>
      <c r="BK448" s="62" t="s">
        <v>614</v>
      </c>
    </row>
    <row r="449" spans="48:63" x14ac:dyDescent="0.25">
      <c r="AV449" s="76">
        <v>0.875</v>
      </c>
      <c r="AW449" s="60">
        <v>3.375</v>
      </c>
      <c r="AX449" s="60">
        <f t="shared" si="16"/>
        <v>2.0294565823727031</v>
      </c>
      <c r="AY449" s="60">
        <f t="shared" si="17"/>
        <v>202.94565823727032</v>
      </c>
      <c r="BJ449" s="60" t="s">
        <v>204</v>
      </c>
      <c r="BK449" s="62" t="s">
        <v>614</v>
      </c>
    </row>
    <row r="450" spans="48:63" x14ac:dyDescent="0.25">
      <c r="AV450" s="76">
        <v>0.75</v>
      </c>
      <c r="AW450" s="60">
        <v>4.625</v>
      </c>
      <c r="AX450" s="60">
        <f t="shared" si="16"/>
        <v>2.043262409463674</v>
      </c>
      <c r="AY450" s="60">
        <f t="shared" si="17"/>
        <v>204.32624094636739</v>
      </c>
      <c r="BJ450" s="60" t="s">
        <v>203</v>
      </c>
      <c r="BK450" s="62" t="s">
        <v>614</v>
      </c>
    </row>
    <row r="451" spans="48:63" x14ac:dyDescent="0.25">
      <c r="AV451" s="60">
        <v>1</v>
      </c>
      <c r="AW451" s="60">
        <v>2.625</v>
      </c>
      <c r="AX451" s="60">
        <f t="shared" si="16"/>
        <v>2.0616701789183018</v>
      </c>
      <c r="AY451" s="60">
        <f t="shared" si="17"/>
        <v>206.1670178918302</v>
      </c>
      <c r="BJ451" s="60" t="s">
        <v>202</v>
      </c>
      <c r="BK451" s="62" t="s">
        <v>42</v>
      </c>
    </row>
    <row r="452" spans="48:63" x14ac:dyDescent="0.25">
      <c r="AV452" s="76">
        <v>0.9375</v>
      </c>
      <c r="AW452" s="60">
        <v>3</v>
      </c>
      <c r="AX452" s="60">
        <f t="shared" si="16"/>
        <v>2.0708740636456158</v>
      </c>
      <c r="AY452" s="60">
        <f t="shared" si="17"/>
        <v>207.08740636456159</v>
      </c>
      <c r="BJ452" s="60" t="s">
        <v>201</v>
      </c>
      <c r="BK452" s="62" t="s">
        <v>42</v>
      </c>
    </row>
    <row r="453" spans="48:63" x14ac:dyDescent="0.25">
      <c r="AV453" s="76">
        <v>0.8125</v>
      </c>
      <c r="AW453" s="60">
        <v>4</v>
      </c>
      <c r="AX453" s="60">
        <f t="shared" si="16"/>
        <v>2.0739420252213869</v>
      </c>
      <c r="AY453" s="60">
        <f t="shared" si="17"/>
        <v>207.3942025221387</v>
      </c>
      <c r="BJ453" s="60" t="s">
        <v>200</v>
      </c>
      <c r="BK453" s="62" t="s">
        <v>42</v>
      </c>
    </row>
    <row r="454" spans="48:63" x14ac:dyDescent="0.25">
      <c r="AV454" s="60">
        <v>1.1875</v>
      </c>
      <c r="AW454" s="60">
        <v>1.875</v>
      </c>
      <c r="AX454" s="60">
        <f t="shared" si="16"/>
        <v>2.0766264916001864</v>
      </c>
      <c r="AY454" s="60">
        <f t="shared" si="17"/>
        <v>207.66264916001865</v>
      </c>
      <c r="BJ454" s="60" t="s">
        <v>199</v>
      </c>
      <c r="BK454" s="62" t="s">
        <v>38</v>
      </c>
    </row>
    <row r="455" spans="48:63" x14ac:dyDescent="0.25">
      <c r="AV455" s="76">
        <v>0.75</v>
      </c>
      <c r="AW455" s="60">
        <v>4.75</v>
      </c>
      <c r="AX455" s="60">
        <f t="shared" si="16"/>
        <v>2.0984857178275571</v>
      </c>
      <c r="AY455" s="60">
        <f t="shared" si="17"/>
        <v>209.8485717827557</v>
      </c>
      <c r="BJ455" s="60" t="s">
        <v>198</v>
      </c>
      <c r="BK455" s="62" t="s">
        <v>38</v>
      </c>
    </row>
    <row r="456" spans="48:63" x14ac:dyDescent="0.25">
      <c r="AV456" s="76">
        <v>0.875</v>
      </c>
      <c r="AW456" s="60">
        <v>3.5</v>
      </c>
      <c r="AX456" s="60">
        <f t="shared" si="16"/>
        <v>2.1046216409790994</v>
      </c>
      <c r="AY456" s="60">
        <f t="shared" si="17"/>
        <v>210.46216409790995</v>
      </c>
      <c r="BJ456" s="60" t="s">
        <v>197</v>
      </c>
      <c r="BK456" s="62" t="s">
        <v>38</v>
      </c>
    </row>
    <row r="457" spans="48:63" x14ac:dyDescent="0.25">
      <c r="AV457" s="60">
        <v>1.0625</v>
      </c>
      <c r="AW457" s="60">
        <v>2.375</v>
      </c>
      <c r="AX457" s="60">
        <f t="shared" ref="AX457:AX520" si="18">($AZ$49*((AV457/2)^2)*AW457)</f>
        <v>2.105772126570014</v>
      </c>
      <c r="AY457" s="60">
        <f t="shared" si="17"/>
        <v>210.57721265700141</v>
      </c>
      <c r="BJ457" s="60" t="s">
        <v>196</v>
      </c>
      <c r="BK457" s="62" t="s">
        <v>545</v>
      </c>
    </row>
    <row r="458" spans="48:63" x14ac:dyDescent="0.25">
      <c r="AV458" s="76">
        <v>1.125</v>
      </c>
      <c r="AW458" s="60">
        <v>2.125</v>
      </c>
      <c r="AX458" s="60">
        <f t="shared" si="18"/>
        <v>2.112291544918528</v>
      </c>
      <c r="AY458" s="60">
        <f t="shared" si="17"/>
        <v>211.2291544918528</v>
      </c>
      <c r="BJ458" s="60" t="s">
        <v>195</v>
      </c>
      <c r="BK458" s="62" t="s">
        <v>545</v>
      </c>
    </row>
    <row r="459" spans="48:63" x14ac:dyDescent="0.25">
      <c r="AV459" s="76">
        <v>0.8125</v>
      </c>
      <c r="AW459" s="60">
        <v>4.125</v>
      </c>
      <c r="AX459" s="60">
        <f t="shared" si="18"/>
        <v>2.1387527135095552</v>
      </c>
      <c r="AY459" s="60">
        <f t="shared" si="17"/>
        <v>213.87527135095553</v>
      </c>
      <c r="BJ459" s="60" t="s">
        <v>194</v>
      </c>
      <c r="BK459" s="62" t="s">
        <v>545</v>
      </c>
    </row>
    <row r="460" spans="48:63" x14ac:dyDescent="0.25">
      <c r="AV460" s="60">
        <v>1.25</v>
      </c>
      <c r="AW460" s="60">
        <v>1.75</v>
      </c>
      <c r="AX460" s="60">
        <f t="shared" si="18"/>
        <v>2.1475731030398979</v>
      </c>
      <c r="AY460" s="60">
        <f t="shared" si="17"/>
        <v>214.75731030398978</v>
      </c>
      <c r="BJ460" s="60" t="s">
        <v>193</v>
      </c>
      <c r="BK460" s="62" t="s">
        <v>61</v>
      </c>
    </row>
    <row r="461" spans="48:63" x14ac:dyDescent="0.25">
      <c r="AV461" s="76">
        <v>0.75</v>
      </c>
      <c r="AW461" s="60">
        <v>4.875</v>
      </c>
      <c r="AX461" s="60">
        <f t="shared" si="18"/>
        <v>2.1537090261914402</v>
      </c>
      <c r="AY461" s="60">
        <f t="shared" si="17"/>
        <v>215.37090261914403</v>
      </c>
      <c r="BJ461" s="60" t="s">
        <v>192</v>
      </c>
      <c r="BK461" s="62" t="s">
        <v>61</v>
      </c>
    </row>
    <row r="462" spans="48:63" x14ac:dyDescent="0.25">
      <c r="AV462" s="76">
        <v>0.9375</v>
      </c>
      <c r="AW462" s="60">
        <v>3.125</v>
      </c>
      <c r="AX462" s="60">
        <f t="shared" si="18"/>
        <v>2.1571604829641831</v>
      </c>
      <c r="AY462" s="60">
        <f t="shared" si="17"/>
        <v>215.71604829641831</v>
      </c>
      <c r="BJ462" s="60" t="s">
        <v>191</v>
      </c>
      <c r="BK462" s="62" t="s">
        <v>61</v>
      </c>
    </row>
    <row r="463" spans="48:63" x14ac:dyDescent="0.25">
      <c r="AV463" s="60">
        <v>1</v>
      </c>
      <c r="AW463" s="60">
        <v>2.75</v>
      </c>
      <c r="AX463" s="60">
        <f t="shared" si="18"/>
        <v>2.1598449493429825</v>
      </c>
      <c r="AY463" s="60">
        <f t="shared" si="17"/>
        <v>215.98449493429825</v>
      </c>
      <c r="BJ463" s="60" t="s">
        <v>190</v>
      </c>
      <c r="BK463" s="62" t="s">
        <v>146</v>
      </c>
    </row>
    <row r="464" spans="48:63" x14ac:dyDescent="0.25">
      <c r="AV464" s="76">
        <v>0.875</v>
      </c>
      <c r="AW464" s="60">
        <v>3.625</v>
      </c>
      <c r="AX464" s="60">
        <f t="shared" si="18"/>
        <v>2.1797866995854958</v>
      </c>
      <c r="AY464" s="60">
        <f t="shared" si="17"/>
        <v>217.97866995854957</v>
      </c>
      <c r="BJ464" s="60" t="s">
        <v>189</v>
      </c>
      <c r="BK464" s="62" t="s">
        <v>210</v>
      </c>
    </row>
    <row r="465" spans="48:63" x14ac:dyDescent="0.25">
      <c r="AV465" s="76">
        <v>0.8125</v>
      </c>
      <c r="AW465" s="60">
        <v>4.25</v>
      </c>
      <c r="AX465" s="60">
        <f t="shared" si="18"/>
        <v>2.2035634017977235</v>
      </c>
      <c r="AY465" s="60">
        <f t="shared" si="17"/>
        <v>220.35634017977236</v>
      </c>
      <c r="BJ465" s="60" t="s">
        <v>675</v>
      </c>
      <c r="BK465" s="62" t="s">
        <v>210</v>
      </c>
    </row>
    <row r="466" spans="48:63" x14ac:dyDescent="0.25">
      <c r="AV466" s="76">
        <v>0.75</v>
      </c>
      <c r="AW466" s="60">
        <v>5</v>
      </c>
      <c r="AX466" s="60">
        <f t="shared" si="18"/>
        <v>2.2089323345553233</v>
      </c>
      <c r="AY466" s="60">
        <f t="shared" si="17"/>
        <v>220.89323345553234</v>
      </c>
      <c r="BJ466" s="60" t="s">
        <v>676</v>
      </c>
      <c r="BK466" s="62" t="s">
        <v>210</v>
      </c>
    </row>
    <row r="467" spans="48:63" x14ac:dyDescent="0.25">
      <c r="AV467" s="60">
        <v>1.1875</v>
      </c>
      <c r="AW467" s="60">
        <v>2</v>
      </c>
      <c r="AX467" s="60">
        <f t="shared" si="18"/>
        <v>2.2150682577068657</v>
      </c>
      <c r="AY467" s="60">
        <f t="shared" si="17"/>
        <v>221.50682577068656</v>
      </c>
      <c r="BJ467" s="60" t="s">
        <v>677</v>
      </c>
      <c r="BK467" s="62" t="s">
        <v>546</v>
      </c>
    </row>
    <row r="468" spans="48:63" x14ac:dyDescent="0.25">
      <c r="AV468" s="60">
        <v>1.0625</v>
      </c>
      <c r="AW468" s="60">
        <v>2.5</v>
      </c>
      <c r="AX468" s="60">
        <f t="shared" si="18"/>
        <v>2.2166022384947515</v>
      </c>
      <c r="AY468" s="60">
        <f t="shared" si="17"/>
        <v>221.66022384947516</v>
      </c>
      <c r="BJ468" s="60" t="s">
        <v>678</v>
      </c>
      <c r="BK468" s="62" t="s">
        <v>546</v>
      </c>
    </row>
    <row r="469" spans="48:63" x14ac:dyDescent="0.25">
      <c r="AV469" s="76">
        <v>1.125</v>
      </c>
      <c r="AW469" s="60">
        <v>2.25</v>
      </c>
      <c r="AX469" s="60">
        <f t="shared" si="18"/>
        <v>2.2365439887372647</v>
      </c>
      <c r="AY469" s="60">
        <f t="shared" si="17"/>
        <v>223.65439887372648</v>
      </c>
      <c r="BJ469" s="60" t="s">
        <v>679</v>
      </c>
      <c r="BK469" s="62" t="s">
        <v>546</v>
      </c>
    </row>
    <row r="470" spans="48:63" x14ac:dyDescent="0.25">
      <c r="AV470" s="76">
        <v>0.9375</v>
      </c>
      <c r="AW470" s="60">
        <v>3.25</v>
      </c>
      <c r="AX470" s="60">
        <f t="shared" si="18"/>
        <v>2.2434469022827503</v>
      </c>
      <c r="AY470" s="60">
        <f t="shared" si="17"/>
        <v>224.34469022827503</v>
      </c>
      <c r="BJ470" s="60" t="s">
        <v>680</v>
      </c>
      <c r="BK470" s="62" t="s">
        <v>274</v>
      </c>
    </row>
    <row r="471" spans="48:63" x14ac:dyDescent="0.25">
      <c r="AV471" s="76">
        <v>0.875</v>
      </c>
      <c r="AW471" s="60">
        <v>3.75</v>
      </c>
      <c r="AX471" s="60">
        <f t="shared" si="18"/>
        <v>2.2549517581918925</v>
      </c>
      <c r="AY471" s="60">
        <f t="shared" si="17"/>
        <v>225.49517581918926</v>
      </c>
      <c r="BJ471" s="60" t="s">
        <v>681</v>
      </c>
      <c r="BK471" s="62" t="s">
        <v>274</v>
      </c>
    </row>
    <row r="472" spans="48:63" x14ac:dyDescent="0.25">
      <c r="AV472" s="60">
        <v>1</v>
      </c>
      <c r="AW472" s="60">
        <v>2.875</v>
      </c>
      <c r="AX472" s="60">
        <f t="shared" si="18"/>
        <v>2.2580197197676637</v>
      </c>
      <c r="AY472" s="60">
        <f t="shared" si="17"/>
        <v>225.80197197676637</v>
      </c>
      <c r="BJ472" s="60" t="s">
        <v>682</v>
      </c>
      <c r="BK472" s="62" t="s">
        <v>274</v>
      </c>
    </row>
    <row r="473" spans="48:63" x14ac:dyDescent="0.25">
      <c r="AV473" s="76">
        <v>0.8125</v>
      </c>
      <c r="AW473" s="60">
        <v>4.375</v>
      </c>
      <c r="AX473" s="60">
        <f t="shared" si="18"/>
        <v>2.2683740900858917</v>
      </c>
      <c r="AY473" s="60">
        <f t="shared" si="17"/>
        <v>226.83740900858916</v>
      </c>
      <c r="BJ473" s="60" t="s">
        <v>683</v>
      </c>
      <c r="BK473" s="62" t="s">
        <v>338</v>
      </c>
    </row>
    <row r="474" spans="48:63" x14ac:dyDescent="0.25">
      <c r="AV474" s="60">
        <v>1.25</v>
      </c>
      <c r="AW474" s="60">
        <v>1.875</v>
      </c>
      <c r="AX474" s="60">
        <f t="shared" si="18"/>
        <v>2.3009711818284617</v>
      </c>
      <c r="AY474" s="60">
        <f t="shared" si="17"/>
        <v>230.09711818284617</v>
      </c>
      <c r="BJ474" s="60" t="s">
        <v>684</v>
      </c>
      <c r="BK474" s="62" t="s">
        <v>338</v>
      </c>
    </row>
    <row r="475" spans="48:63" x14ac:dyDescent="0.25">
      <c r="AV475" s="60">
        <v>1.0625</v>
      </c>
      <c r="AW475" s="60">
        <v>2.625</v>
      </c>
      <c r="AX475" s="60">
        <f t="shared" si="18"/>
        <v>2.3274323504194889</v>
      </c>
      <c r="AY475" s="60">
        <f t="shared" si="17"/>
        <v>232.74323504194888</v>
      </c>
      <c r="BJ475" s="60" t="s">
        <v>188</v>
      </c>
      <c r="BK475" s="62" t="s">
        <v>614</v>
      </c>
    </row>
    <row r="476" spans="48:63" x14ac:dyDescent="0.25">
      <c r="AV476" s="76">
        <v>0.9375</v>
      </c>
      <c r="AW476" s="60">
        <v>3.375</v>
      </c>
      <c r="AX476" s="60">
        <f t="shared" si="18"/>
        <v>2.3297333216013176</v>
      </c>
      <c r="AY476" s="60">
        <f t="shared" si="17"/>
        <v>232.97333216013178</v>
      </c>
      <c r="BJ476" s="60" t="s">
        <v>187</v>
      </c>
      <c r="BK476" s="62" t="s">
        <v>614</v>
      </c>
    </row>
    <row r="477" spans="48:63" x14ac:dyDescent="0.25">
      <c r="AV477" s="76">
        <v>0.875</v>
      </c>
      <c r="AW477" s="60">
        <v>3.875</v>
      </c>
      <c r="AX477" s="60">
        <f t="shared" si="18"/>
        <v>2.3301168167982889</v>
      </c>
      <c r="AY477" s="60">
        <f t="shared" si="17"/>
        <v>233.01168167982888</v>
      </c>
      <c r="BJ477" s="60" t="s">
        <v>186</v>
      </c>
      <c r="BK477" s="62" t="s">
        <v>614</v>
      </c>
    </row>
    <row r="478" spans="48:63" x14ac:dyDescent="0.25">
      <c r="AV478" s="76">
        <v>0.8125</v>
      </c>
      <c r="AW478" s="60">
        <v>4.5</v>
      </c>
      <c r="AX478" s="60">
        <f t="shared" si="18"/>
        <v>2.3331847783740605</v>
      </c>
      <c r="AY478" s="60">
        <f t="shared" si="17"/>
        <v>233.31847783740605</v>
      </c>
      <c r="BJ478" s="60" t="s">
        <v>185</v>
      </c>
      <c r="BK478" s="62" t="s">
        <v>614</v>
      </c>
    </row>
    <row r="479" spans="48:63" x14ac:dyDescent="0.25">
      <c r="AV479" s="60">
        <v>1.1875</v>
      </c>
      <c r="AW479" s="60">
        <v>2.125</v>
      </c>
      <c r="AX479" s="60">
        <f t="shared" si="18"/>
        <v>2.3535100238135449</v>
      </c>
      <c r="AY479" s="60">
        <f t="shared" si="17"/>
        <v>235.35100238135448</v>
      </c>
      <c r="BJ479" s="60" t="s">
        <v>184</v>
      </c>
      <c r="BK479" s="62" t="s">
        <v>614</v>
      </c>
    </row>
    <row r="480" spans="48:63" x14ac:dyDescent="0.25">
      <c r="AV480" s="60">
        <v>1</v>
      </c>
      <c r="AW480" s="60">
        <v>3</v>
      </c>
      <c r="AX480" s="60">
        <f t="shared" si="18"/>
        <v>2.3561944901923448</v>
      </c>
      <c r="AY480" s="60">
        <f t="shared" si="17"/>
        <v>235.61944901923448</v>
      </c>
      <c r="BJ480" s="60" t="s">
        <v>183</v>
      </c>
      <c r="BK480" s="62" t="s">
        <v>614</v>
      </c>
    </row>
    <row r="481" spans="48:63" x14ac:dyDescent="0.25">
      <c r="AV481" s="76">
        <v>1.125</v>
      </c>
      <c r="AW481" s="60">
        <v>2.375</v>
      </c>
      <c r="AX481" s="60">
        <f t="shared" si="18"/>
        <v>2.3607964325560018</v>
      </c>
      <c r="AY481" s="60">
        <f t="shared" si="17"/>
        <v>236.07964325560019</v>
      </c>
      <c r="BJ481" s="60" t="s">
        <v>182</v>
      </c>
      <c r="BK481" s="62" t="s">
        <v>614</v>
      </c>
    </row>
    <row r="482" spans="48:63" x14ac:dyDescent="0.25">
      <c r="AV482" s="76">
        <v>0.8125</v>
      </c>
      <c r="AW482" s="60">
        <v>4.625</v>
      </c>
      <c r="AX482" s="60">
        <f t="shared" si="18"/>
        <v>2.3979954666622287</v>
      </c>
      <c r="AY482" s="60">
        <f t="shared" si="17"/>
        <v>239.79954666622288</v>
      </c>
      <c r="BJ482" s="60" t="s">
        <v>181</v>
      </c>
      <c r="BK482" s="62" t="s">
        <v>614</v>
      </c>
    </row>
    <row r="483" spans="48:63" x14ac:dyDescent="0.25">
      <c r="AV483" s="76">
        <v>0.875</v>
      </c>
      <c r="AW483" s="60">
        <v>4</v>
      </c>
      <c r="AX483" s="60">
        <f t="shared" si="18"/>
        <v>2.4052818754046852</v>
      </c>
      <c r="AY483" s="60">
        <f t="shared" si="17"/>
        <v>240.52818754046851</v>
      </c>
      <c r="BJ483" s="60" t="s">
        <v>180</v>
      </c>
      <c r="BK483" s="62" t="s">
        <v>42</v>
      </c>
    </row>
    <row r="484" spans="48:63" x14ac:dyDescent="0.25">
      <c r="AV484" s="76">
        <v>0.9375</v>
      </c>
      <c r="AW484" s="60">
        <v>3.5</v>
      </c>
      <c r="AX484" s="60">
        <f t="shared" si="18"/>
        <v>2.4160197409198849</v>
      </c>
      <c r="AY484" s="60">
        <f t="shared" si="17"/>
        <v>241.6019740919885</v>
      </c>
      <c r="BJ484" s="60" t="s">
        <v>179</v>
      </c>
      <c r="BK484" s="62" t="s">
        <v>42</v>
      </c>
    </row>
    <row r="485" spans="48:63" x14ac:dyDescent="0.25">
      <c r="AV485" s="60">
        <v>1.0625</v>
      </c>
      <c r="AW485" s="60">
        <v>2.75</v>
      </c>
      <c r="AX485" s="60">
        <f t="shared" si="18"/>
        <v>2.4382624623442268</v>
      </c>
      <c r="AY485" s="60">
        <f t="shared" si="17"/>
        <v>243.82624623442268</v>
      </c>
      <c r="BJ485" s="60" t="s">
        <v>178</v>
      </c>
      <c r="BK485" s="62" t="s">
        <v>42</v>
      </c>
    </row>
    <row r="486" spans="48:63" x14ac:dyDescent="0.25">
      <c r="AV486" s="60">
        <v>1.25</v>
      </c>
      <c r="AW486" s="60">
        <v>2</v>
      </c>
      <c r="AX486" s="60">
        <f t="shared" si="18"/>
        <v>2.454369260617026</v>
      </c>
      <c r="AY486" s="60">
        <f t="shared" si="17"/>
        <v>245.43692606170259</v>
      </c>
      <c r="BJ486" s="60" t="s">
        <v>177</v>
      </c>
      <c r="BK486" s="62" t="s">
        <v>38</v>
      </c>
    </row>
    <row r="487" spans="48:63" x14ac:dyDescent="0.25">
      <c r="AV487" s="60">
        <v>1</v>
      </c>
      <c r="AW487" s="60">
        <v>3.125</v>
      </c>
      <c r="AX487" s="60">
        <f t="shared" si="18"/>
        <v>2.454369260617026</v>
      </c>
      <c r="AY487" s="60">
        <f t="shared" si="17"/>
        <v>245.43692606170259</v>
      </c>
      <c r="BJ487" s="60" t="s">
        <v>176</v>
      </c>
      <c r="BK487" s="62" t="s">
        <v>38</v>
      </c>
    </row>
    <row r="488" spans="48:63" x14ac:dyDescent="0.25">
      <c r="AV488" s="76">
        <v>0.8125</v>
      </c>
      <c r="AW488" s="60">
        <v>4.75</v>
      </c>
      <c r="AX488" s="60">
        <f t="shared" si="18"/>
        <v>2.462806154950397</v>
      </c>
      <c r="AY488" s="60">
        <f t="shared" si="17"/>
        <v>246.28061549503971</v>
      </c>
      <c r="BJ488" s="60" t="s">
        <v>175</v>
      </c>
      <c r="BK488" s="62" t="s">
        <v>38</v>
      </c>
    </row>
    <row r="489" spans="48:63" x14ac:dyDescent="0.25">
      <c r="AV489" s="76">
        <v>0.875</v>
      </c>
      <c r="AW489" s="60">
        <v>4.125</v>
      </c>
      <c r="AX489" s="60">
        <f t="shared" si="18"/>
        <v>2.4804469340110815</v>
      </c>
      <c r="AY489" s="60">
        <f t="shared" si="17"/>
        <v>248.04469340110816</v>
      </c>
      <c r="BJ489" s="60" t="s">
        <v>174</v>
      </c>
      <c r="BK489" s="62" t="s">
        <v>545</v>
      </c>
    </row>
    <row r="490" spans="48:63" x14ac:dyDescent="0.25">
      <c r="AV490" s="76">
        <v>1.125</v>
      </c>
      <c r="AW490" s="60">
        <v>2.5</v>
      </c>
      <c r="AX490" s="60">
        <f t="shared" si="18"/>
        <v>2.4850488763747385</v>
      </c>
      <c r="AY490" s="60">
        <f t="shared" si="17"/>
        <v>248.50488763747384</v>
      </c>
      <c r="BJ490" s="60" t="s">
        <v>173</v>
      </c>
      <c r="BK490" s="62" t="s">
        <v>545</v>
      </c>
    </row>
    <row r="491" spans="48:63" x14ac:dyDescent="0.25">
      <c r="AV491" s="60">
        <v>1.1875</v>
      </c>
      <c r="AW491" s="60">
        <v>2.25</v>
      </c>
      <c r="AX491" s="60">
        <f t="shared" si="18"/>
        <v>2.4919517899202237</v>
      </c>
      <c r="AY491" s="60">
        <f t="shared" si="17"/>
        <v>249.19517899202236</v>
      </c>
      <c r="BJ491" s="60" t="s">
        <v>172</v>
      </c>
      <c r="BK491" s="62" t="s">
        <v>545</v>
      </c>
    </row>
    <row r="492" spans="48:63" x14ac:dyDescent="0.25">
      <c r="AV492" s="76">
        <v>0.9375</v>
      </c>
      <c r="AW492" s="60">
        <v>3.625</v>
      </c>
      <c r="AX492" s="60">
        <f t="shared" si="18"/>
        <v>2.5023061602384522</v>
      </c>
      <c r="AY492" s="60">
        <f t="shared" si="17"/>
        <v>250.23061602384522</v>
      </c>
      <c r="BJ492" s="60" t="s">
        <v>171</v>
      </c>
      <c r="BK492" s="62" t="s">
        <v>61</v>
      </c>
    </row>
    <row r="493" spans="48:63" x14ac:dyDescent="0.25">
      <c r="AV493" s="76">
        <v>0.8125</v>
      </c>
      <c r="AW493" s="60">
        <v>4.875</v>
      </c>
      <c r="AX493" s="60">
        <f t="shared" si="18"/>
        <v>2.5276168432385653</v>
      </c>
      <c r="AY493" s="60">
        <f t="shared" si="17"/>
        <v>252.76168432385651</v>
      </c>
      <c r="BJ493" s="60" t="s">
        <v>170</v>
      </c>
      <c r="BK493" s="62" t="s">
        <v>61</v>
      </c>
    </row>
    <row r="494" spans="48:63" x14ac:dyDescent="0.25">
      <c r="AV494" s="60">
        <v>1.0625</v>
      </c>
      <c r="AW494" s="60">
        <v>2.875</v>
      </c>
      <c r="AX494" s="60">
        <f t="shared" si="18"/>
        <v>2.5490925742689643</v>
      </c>
      <c r="AY494" s="60">
        <f t="shared" si="17"/>
        <v>254.90925742689643</v>
      </c>
      <c r="BJ494" s="60" t="s">
        <v>169</v>
      </c>
      <c r="BK494" s="62" t="s">
        <v>61</v>
      </c>
    </row>
    <row r="495" spans="48:63" x14ac:dyDescent="0.25">
      <c r="AV495" s="60">
        <v>1</v>
      </c>
      <c r="AW495" s="60">
        <v>3.25</v>
      </c>
      <c r="AX495" s="60">
        <f t="shared" si="18"/>
        <v>2.5525440310417071</v>
      </c>
      <c r="AY495" s="60">
        <f t="shared" si="17"/>
        <v>255.25440310417071</v>
      </c>
      <c r="BJ495" s="60" t="s">
        <v>168</v>
      </c>
      <c r="BK495" s="62" t="s">
        <v>146</v>
      </c>
    </row>
    <row r="496" spans="48:63" x14ac:dyDescent="0.25">
      <c r="AV496" s="76">
        <v>0.875</v>
      </c>
      <c r="AW496" s="60">
        <v>4.25</v>
      </c>
      <c r="AX496" s="60">
        <f t="shared" si="18"/>
        <v>2.5556119926174778</v>
      </c>
      <c r="AY496" s="60">
        <f t="shared" si="17"/>
        <v>255.56119926174779</v>
      </c>
      <c r="BJ496" s="60" t="s">
        <v>685</v>
      </c>
      <c r="BK496" s="62" t="s">
        <v>210</v>
      </c>
    </row>
    <row r="497" spans="48:63" x14ac:dyDescent="0.25">
      <c r="AV497" s="76">
        <v>0.9375</v>
      </c>
      <c r="AW497" s="60">
        <v>3.75</v>
      </c>
      <c r="AX497" s="60">
        <f t="shared" si="18"/>
        <v>2.5885925795570195</v>
      </c>
      <c r="AY497" s="60">
        <f t="shared" si="17"/>
        <v>258.85925795570193</v>
      </c>
      <c r="BJ497" s="60" t="s">
        <v>686</v>
      </c>
      <c r="BK497" s="62" t="s">
        <v>210</v>
      </c>
    </row>
    <row r="498" spans="48:63" x14ac:dyDescent="0.25">
      <c r="AV498" s="76">
        <v>0.8125</v>
      </c>
      <c r="AW498" s="60">
        <v>5</v>
      </c>
      <c r="AX498" s="60">
        <f t="shared" si="18"/>
        <v>2.5924275315267336</v>
      </c>
      <c r="AY498" s="60">
        <f t="shared" si="17"/>
        <v>259.24275315267334</v>
      </c>
      <c r="BJ498" s="60" t="s">
        <v>687</v>
      </c>
      <c r="BK498" s="62" t="s">
        <v>210</v>
      </c>
    </row>
    <row r="499" spans="48:63" x14ac:dyDescent="0.25">
      <c r="AV499" s="60">
        <v>1.25</v>
      </c>
      <c r="AW499" s="60">
        <v>2.125</v>
      </c>
      <c r="AX499" s="60">
        <f t="shared" si="18"/>
        <v>2.6077673394055902</v>
      </c>
      <c r="AY499" s="60">
        <f t="shared" ref="AY499:AY562" si="19">(AX499*100)</f>
        <v>260.77673394055904</v>
      </c>
      <c r="BJ499" s="60" t="s">
        <v>688</v>
      </c>
      <c r="BK499" s="62" t="s">
        <v>546</v>
      </c>
    </row>
    <row r="500" spans="48:63" x14ac:dyDescent="0.25">
      <c r="AV500" s="76">
        <v>1.125</v>
      </c>
      <c r="AW500" s="60">
        <v>2.625</v>
      </c>
      <c r="AX500" s="60">
        <f t="shared" si="18"/>
        <v>2.6093013201934756</v>
      </c>
      <c r="AY500" s="60">
        <f t="shared" si="19"/>
        <v>260.93013201934758</v>
      </c>
      <c r="BJ500" s="60" t="s">
        <v>689</v>
      </c>
      <c r="BK500" s="62" t="s">
        <v>546</v>
      </c>
    </row>
    <row r="501" spans="48:63" x14ac:dyDescent="0.25">
      <c r="AV501" s="60">
        <v>1.1875</v>
      </c>
      <c r="AW501" s="60">
        <v>2.375</v>
      </c>
      <c r="AX501" s="60">
        <f t="shared" si="18"/>
        <v>2.6303935560269029</v>
      </c>
      <c r="AY501" s="60">
        <f t="shared" si="19"/>
        <v>263.03935560269031</v>
      </c>
      <c r="BJ501" s="60" t="s">
        <v>690</v>
      </c>
      <c r="BK501" s="62" t="s">
        <v>546</v>
      </c>
    </row>
    <row r="502" spans="48:63" x14ac:dyDescent="0.25">
      <c r="AV502" s="76">
        <v>0.875</v>
      </c>
      <c r="AW502" s="60">
        <v>4.375</v>
      </c>
      <c r="AX502" s="60">
        <f t="shared" si="18"/>
        <v>2.6307770512238746</v>
      </c>
      <c r="AY502" s="60">
        <f t="shared" si="19"/>
        <v>263.07770512238744</v>
      </c>
      <c r="BJ502" s="60" t="s">
        <v>691</v>
      </c>
      <c r="BK502" s="62" t="s">
        <v>274</v>
      </c>
    </row>
    <row r="503" spans="48:63" x14ac:dyDescent="0.25">
      <c r="AV503" s="60">
        <v>1</v>
      </c>
      <c r="AW503" s="60">
        <v>3.375</v>
      </c>
      <c r="AX503" s="60">
        <f t="shared" si="18"/>
        <v>2.6507188014663878</v>
      </c>
      <c r="AY503" s="60">
        <f t="shared" si="19"/>
        <v>265.07188014663876</v>
      </c>
      <c r="BJ503" s="60" t="s">
        <v>692</v>
      </c>
      <c r="BK503" s="62" t="s">
        <v>274</v>
      </c>
    </row>
    <row r="504" spans="48:63" x14ac:dyDescent="0.25">
      <c r="AV504" s="60">
        <v>1.0625</v>
      </c>
      <c r="AW504" s="60">
        <v>3</v>
      </c>
      <c r="AX504" s="60">
        <f t="shared" si="18"/>
        <v>2.6599226861937018</v>
      </c>
      <c r="AY504" s="60">
        <f t="shared" si="19"/>
        <v>265.99226861937018</v>
      </c>
      <c r="BJ504" s="60" t="s">
        <v>693</v>
      </c>
      <c r="BK504" s="62" t="s">
        <v>274</v>
      </c>
    </row>
    <row r="505" spans="48:63" x14ac:dyDescent="0.25">
      <c r="AV505" s="76">
        <v>0.9375</v>
      </c>
      <c r="AW505" s="60">
        <v>3.875</v>
      </c>
      <c r="AX505" s="60">
        <f t="shared" si="18"/>
        <v>2.6748789988755868</v>
      </c>
      <c r="AY505" s="60">
        <f t="shared" si="19"/>
        <v>267.48789988755868</v>
      </c>
      <c r="BJ505" s="60" t="s">
        <v>694</v>
      </c>
      <c r="BK505" s="62" t="s">
        <v>338</v>
      </c>
    </row>
    <row r="506" spans="48:63" x14ac:dyDescent="0.25">
      <c r="AV506" s="76">
        <v>0.875</v>
      </c>
      <c r="AW506" s="60">
        <v>4.5</v>
      </c>
      <c r="AX506" s="60">
        <f t="shared" si="18"/>
        <v>2.7059421098302709</v>
      </c>
      <c r="AY506" s="60">
        <f t="shared" si="19"/>
        <v>270.5942109830271</v>
      </c>
      <c r="BJ506" s="60" t="s">
        <v>167</v>
      </c>
      <c r="BK506" s="62" t="s">
        <v>614</v>
      </c>
    </row>
    <row r="507" spans="48:63" x14ac:dyDescent="0.25">
      <c r="AV507" s="76">
        <v>1.125</v>
      </c>
      <c r="AW507" s="60">
        <v>2.75</v>
      </c>
      <c r="AX507" s="60">
        <f t="shared" si="18"/>
        <v>2.7335537640122123</v>
      </c>
      <c r="AY507" s="60">
        <f t="shared" si="19"/>
        <v>273.35537640122124</v>
      </c>
      <c r="BJ507" s="60" t="s">
        <v>166</v>
      </c>
      <c r="BK507" s="62" t="s">
        <v>614</v>
      </c>
    </row>
    <row r="508" spans="48:63" x14ac:dyDescent="0.25">
      <c r="AV508" s="60">
        <v>1</v>
      </c>
      <c r="AW508" s="60">
        <v>3.5</v>
      </c>
      <c r="AX508" s="60">
        <f t="shared" si="18"/>
        <v>2.748893571891069</v>
      </c>
      <c r="AY508" s="60">
        <f t="shared" si="19"/>
        <v>274.88935718910687</v>
      </c>
      <c r="BJ508" s="60" t="s">
        <v>165</v>
      </c>
      <c r="BK508" s="62" t="s">
        <v>614</v>
      </c>
    </row>
    <row r="509" spans="48:63" x14ac:dyDescent="0.25">
      <c r="AV509" s="60">
        <v>1.25</v>
      </c>
      <c r="AW509" s="60">
        <v>2.25</v>
      </c>
      <c r="AX509" s="60">
        <f t="shared" si="18"/>
        <v>2.7611654181941541</v>
      </c>
      <c r="AY509" s="60">
        <f t="shared" si="19"/>
        <v>276.11654181941543</v>
      </c>
      <c r="BJ509" s="60" t="s">
        <v>164</v>
      </c>
      <c r="BK509" s="62" t="s">
        <v>614</v>
      </c>
    </row>
    <row r="510" spans="48:63" x14ac:dyDescent="0.25">
      <c r="AV510" s="76">
        <v>0.9375</v>
      </c>
      <c r="AW510" s="60">
        <v>4</v>
      </c>
      <c r="AX510" s="60">
        <f t="shared" si="18"/>
        <v>2.7611654181941541</v>
      </c>
      <c r="AY510" s="60">
        <f t="shared" si="19"/>
        <v>276.11654181941543</v>
      </c>
      <c r="BJ510" s="60" t="s">
        <v>163</v>
      </c>
      <c r="BK510" s="62" t="s">
        <v>614</v>
      </c>
    </row>
    <row r="511" spans="48:63" x14ac:dyDescent="0.25">
      <c r="AV511" s="60">
        <v>1.1875</v>
      </c>
      <c r="AW511" s="60">
        <v>2.5</v>
      </c>
      <c r="AX511" s="60">
        <f t="shared" si="18"/>
        <v>2.7688353221335822</v>
      </c>
      <c r="AY511" s="60">
        <f t="shared" si="19"/>
        <v>276.88353221335819</v>
      </c>
      <c r="BJ511" s="60" t="s">
        <v>162</v>
      </c>
      <c r="BK511" s="62" t="s">
        <v>614</v>
      </c>
    </row>
    <row r="512" spans="48:63" x14ac:dyDescent="0.25">
      <c r="AV512" s="60">
        <v>1.0625</v>
      </c>
      <c r="AW512" s="60">
        <v>3.125</v>
      </c>
      <c r="AX512" s="60">
        <f t="shared" si="18"/>
        <v>2.7707527981184392</v>
      </c>
      <c r="AY512" s="60">
        <f t="shared" si="19"/>
        <v>277.07527981184393</v>
      </c>
      <c r="BJ512" s="60" t="s">
        <v>161</v>
      </c>
      <c r="BK512" s="62" t="s">
        <v>614</v>
      </c>
    </row>
    <row r="513" spans="48:63" x14ac:dyDescent="0.25">
      <c r="AV513" s="76">
        <v>0.875</v>
      </c>
      <c r="AW513" s="60">
        <v>4.625</v>
      </c>
      <c r="AX513" s="60">
        <f t="shared" si="18"/>
        <v>2.7811071684366673</v>
      </c>
      <c r="AY513" s="60">
        <f t="shared" si="19"/>
        <v>278.11071684366675</v>
      </c>
      <c r="BJ513" s="60" t="s">
        <v>160</v>
      </c>
      <c r="BK513" s="62" t="s">
        <v>614</v>
      </c>
    </row>
    <row r="514" spans="48:63" x14ac:dyDescent="0.25">
      <c r="AV514" s="60">
        <v>1</v>
      </c>
      <c r="AW514" s="60">
        <v>3.625</v>
      </c>
      <c r="AX514" s="60">
        <f t="shared" si="18"/>
        <v>2.8470683423157501</v>
      </c>
      <c r="AY514" s="60">
        <f t="shared" si="19"/>
        <v>284.70683423157499</v>
      </c>
      <c r="BJ514" s="60" t="s">
        <v>159</v>
      </c>
      <c r="BK514" s="62" t="s">
        <v>614</v>
      </c>
    </row>
    <row r="515" spans="48:63" x14ac:dyDescent="0.25">
      <c r="AV515" s="76">
        <v>0.9375</v>
      </c>
      <c r="AW515" s="60">
        <v>4.125</v>
      </c>
      <c r="AX515" s="60">
        <f t="shared" si="18"/>
        <v>2.8474518375127214</v>
      </c>
      <c r="AY515" s="60">
        <f t="shared" si="19"/>
        <v>284.74518375127212</v>
      </c>
      <c r="BJ515" s="60" t="s">
        <v>158</v>
      </c>
      <c r="BK515" s="62" t="s">
        <v>42</v>
      </c>
    </row>
    <row r="516" spans="48:63" x14ac:dyDescent="0.25">
      <c r="AV516" s="76">
        <v>0.875</v>
      </c>
      <c r="AW516" s="60">
        <v>4.75</v>
      </c>
      <c r="AX516" s="60">
        <f t="shared" si="18"/>
        <v>2.8562722270430636</v>
      </c>
      <c r="AY516" s="60">
        <f t="shared" si="19"/>
        <v>285.62722270430635</v>
      </c>
      <c r="BJ516" s="60" t="s">
        <v>157</v>
      </c>
      <c r="BK516" s="62" t="s">
        <v>42</v>
      </c>
    </row>
    <row r="517" spans="48:63" x14ac:dyDescent="0.25">
      <c r="AV517" s="76">
        <v>1.125</v>
      </c>
      <c r="AW517" s="60">
        <v>2.875</v>
      </c>
      <c r="AX517" s="60">
        <f t="shared" si="18"/>
        <v>2.8578062078309494</v>
      </c>
      <c r="AY517" s="60">
        <f t="shared" si="19"/>
        <v>285.78062078309495</v>
      </c>
      <c r="BJ517" s="60" t="s">
        <v>156</v>
      </c>
      <c r="BK517" s="62" t="s">
        <v>42</v>
      </c>
    </row>
    <row r="518" spans="48:63" x14ac:dyDescent="0.25">
      <c r="AV518" s="60">
        <v>1.0625</v>
      </c>
      <c r="AW518" s="60">
        <v>3.25</v>
      </c>
      <c r="AX518" s="60">
        <f t="shared" si="18"/>
        <v>2.8815829100431767</v>
      </c>
      <c r="AY518" s="60">
        <f t="shared" si="19"/>
        <v>288.15829100431768</v>
      </c>
      <c r="BJ518" s="60" t="s">
        <v>155</v>
      </c>
      <c r="BK518" s="62" t="s">
        <v>38</v>
      </c>
    </row>
    <row r="519" spans="48:63" x14ac:dyDescent="0.25">
      <c r="AV519" s="60">
        <v>1.1875</v>
      </c>
      <c r="AW519" s="60">
        <v>2.625</v>
      </c>
      <c r="AX519" s="60">
        <f t="shared" si="18"/>
        <v>2.907277088240261</v>
      </c>
      <c r="AY519" s="60">
        <f t="shared" si="19"/>
        <v>290.72770882402608</v>
      </c>
      <c r="BJ519" s="60" t="s">
        <v>154</v>
      </c>
      <c r="BK519" s="62" t="s">
        <v>38</v>
      </c>
    </row>
    <row r="520" spans="48:63" x14ac:dyDescent="0.25">
      <c r="AV520" s="60">
        <v>1.25</v>
      </c>
      <c r="AW520" s="60">
        <v>2.375</v>
      </c>
      <c r="AX520" s="60">
        <f t="shared" si="18"/>
        <v>2.9145634969827183</v>
      </c>
      <c r="AY520" s="60">
        <f t="shared" si="19"/>
        <v>291.45634969827182</v>
      </c>
      <c r="BJ520" s="60" t="s">
        <v>153</v>
      </c>
      <c r="BK520" s="62" t="s">
        <v>38</v>
      </c>
    </row>
    <row r="521" spans="48:63" x14ac:dyDescent="0.25">
      <c r="AV521" s="76">
        <v>0.875</v>
      </c>
      <c r="AW521" s="60">
        <v>4.875</v>
      </c>
      <c r="AX521" s="60">
        <f t="shared" ref="AX521:AX584" si="20">($AZ$49*((AV521/2)^2)*AW521)</f>
        <v>2.9314372856494599</v>
      </c>
      <c r="AY521" s="60">
        <f t="shared" si="19"/>
        <v>293.143728564946</v>
      </c>
      <c r="BJ521" s="60" t="s">
        <v>152</v>
      </c>
      <c r="BK521" s="62" t="s">
        <v>545</v>
      </c>
    </row>
    <row r="522" spans="48:63" x14ac:dyDescent="0.25">
      <c r="AV522" s="76">
        <v>0.9375</v>
      </c>
      <c r="AW522" s="60">
        <v>4.25</v>
      </c>
      <c r="AX522" s="60">
        <f t="shared" si="20"/>
        <v>2.9337382568312886</v>
      </c>
      <c r="AY522" s="60">
        <f t="shared" si="19"/>
        <v>293.37382568312887</v>
      </c>
      <c r="BJ522" s="60" t="s">
        <v>151</v>
      </c>
      <c r="BK522" s="62" t="s">
        <v>545</v>
      </c>
    </row>
    <row r="523" spans="48:63" x14ac:dyDescent="0.25">
      <c r="AV523" s="60">
        <v>1</v>
      </c>
      <c r="AW523" s="60">
        <v>3.75</v>
      </c>
      <c r="AX523" s="60">
        <f t="shared" si="20"/>
        <v>2.9452431127404308</v>
      </c>
      <c r="AY523" s="60">
        <f t="shared" si="19"/>
        <v>294.5243112740431</v>
      </c>
      <c r="BJ523" s="60" t="s">
        <v>150</v>
      </c>
      <c r="BK523" s="62" t="s">
        <v>545</v>
      </c>
    </row>
    <row r="524" spans="48:63" x14ac:dyDescent="0.25">
      <c r="AV524" s="76">
        <v>1.125</v>
      </c>
      <c r="AW524" s="60">
        <v>3</v>
      </c>
      <c r="AX524" s="60">
        <f t="shared" si="20"/>
        <v>2.9820586516496865</v>
      </c>
      <c r="AY524" s="60">
        <f t="shared" si="19"/>
        <v>298.20586516496866</v>
      </c>
      <c r="BJ524" s="60" t="s">
        <v>149</v>
      </c>
      <c r="BK524" s="62" t="s">
        <v>61</v>
      </c>
    </row>
    <row r="525" spans="48:63" x14ac:dyDescent="0.25">
      <c r="AV525" s="60">
        <v>1.0625</v>
      </c>
      <c r="AW525" s="60">
        <v>3.375</v>
      </c>
      <c r="AX525" s="60">
        <f t="shared" si="20"/>
        <v>2.9924130219679146</v>
      </c>
      <c r="AY525" s="60">
        <f t="shared" si="19"/>
        <v>299.24130219679148</v>
      </c>
      <c r="BJ525" s="60" t="s">
        <v>148</v>
      </c>
      <c r="BK525" s="62" t="s">
        <v>61</v>
      </c>
    </row>
    <row r="526" spans="48:63" x14ac:dyDescent="0.25">
      <c r="AV526" s="76">
        <v>0.875</v>
      </c>
      <c r="AW526" s="60">
        <v>5</v>
      </c>
      <c r="AX526" s="60">
        <f t="shared" si="20"/>
        <v>3.0066023442558567</v>
      </c>
      <c r="AY526" s="60">
        <f t="shared" si="19"/>
        <v>300.66023442558566</v>
      </c>
      <c r="BJ526" s="60" t="s">
        <v>147</v>
      </c>
      <c r="BK526" s="62" t="s">
        <v>61</v>
      </c>
    </row>
    <row r="527" spans="48:63" x14ac:dyDescent="0.25">
      <c r="AV527" s="76">
        <v>0.9375</v>
      </c>
      <c r="AW527" s="60">
        <v>4.375</v>
      </c>
      <c r="AX527" s="60">
        <f t="shared" si="20"/>
        <v>3.0200246761498559</v>
      </c>
      <c r="AY527" s="60">
        <f t="shared" si="19"/>
        <v>302.00246761498562</v>
      </c>
      <c r="BJ527" s="60" t="s">
        <v>695</v>
      </c>
      <c r="BK527" s="62" t="s">
        <v>146</v>
      </c>
    </row>
    <row r="528" spans="48:63" x14ac:dyDescent="0.25">
      <c r="AV528" s="60">
        <v>1</v>
      </c>
      <c r="AW528" s="60">
        <v>3.875</v>
      </c>
      <c r="AX528" s="60">
        <f t="shared" si="20"/>
        <v>3.043417883165112</v>
      </c>
      <c r="AY528" s="60">
        <f t="shared" si="19"/>
        <v>304.34178831651121</v>
      </c>
      <c r="BJ528" s="60" t="s">
        <v>696</v>
      </c>
      <c r="BK528" s="62" t="s">
        <v>210</v>
      </c>
    </row>
    <row r="529" spans="48:63" x14ac:dyDescent="0.25">
      <c r="AV529" s="60">
        <v>1.1875</v>
      </c>
      <c r="AW529" s="60">
        <v>2.75</v>
      </c>
      <c r="AX529" s="60">
        <f t="shared" si="20"/>
        <v>3.0457188543469402</v>
      </c>
      <c r="AY529" s="60">
        <f t="shared" si="19"/>
        <v>304.57188543469402</v>
      </c>
      <c r="BJ529" s="60" t="s">
        <v>697</v>
      </c>
      <c r="BK529" s="62" t="s">
        <v>210</v>
      </c>
    </row>
    <row r="530" spans="48:63" x14ac:dyDescent="0.25">
      <c r="AV530" s="60">
        <v>1.25</v>
      </c>
      <c r="AW530" s="60">
        <v>2.5</v>
      </c>
      <c r="AX530" s="60">
        <f t="shared" si="20"/>
        <v>3.0679615757712826</v>
      </c>
      <c r="AY530" s="60">
        <f t="shared" si="19"/>
        <v>306.79615757712827</v>
      </c>
      <c r="BJ530" s="60" t="s">
        <v>698</v>
      </c>
      <c r="BK530" s="62" t="s">
        <v>210</v>
      </c>
    </row>
    <row r="531" spans="48:63" x14ac:dyDescent="0.25">
      <c r="AV531" s="60">
        <v>1.0625</v>
      </c>
      <c r="AW531" s="60">
        <v>3.5</v>
      </c>
      <c r="AX531" s="60">
        <f t="shared" si="20"/>
        <v>3.1032431338926521</v>
      </c>
      <c r="AY531" s="60">
        <f t="shared" si="19"/>
        <v>310.32431338926523</v>
      </c>
      <c r="BJ531" s="60" t="s">
        <v>699</v>
      </c>
      <c r="BK531" s="62" t="s">
        <v>546</v>
      </c>
    </row>
    <row r="532" spans="48:63" x14ac:dyDescent="0.25">
      <c r="AV532" s="76">
        <v>1.125</v>
      </c>
      <c r="AW532" s="60">
        <v>3.125</v>
      </c>
      <c r="AX532" s="60">
        <f t="shared" si="20"/>
        <v>3.1063110954684232</v>
      </c>
      <c r="AY532" s="60">
        <f t="shared" si="19"/>
        <v>310.63110954684231</v>
      </c>
      <c r="BJ532" s="60" t="s">
        <v>700</v>
      </c>
      <c r="BK532" s="62" t="s">
        <v>546</v>
      </c>
    </row>
    <row r="533" spans="48:63" x14ac:dyDescent="0.25">
      <c r="AV533" s="76">
        <v>0.9375</v>
      </c>
      <c r="AW533" s="60">
        <v>4.5</v>
      </c>
      <c r="AX533" s="60">
        <f t="shared" si="20"/>
        <v>3.1063110954684232</v>
      </c>
      <c r="AY533" s="60">
        <f t="shared" si="19"/>
        <v>310.63110954684231</v>
      </c>
      <c r="BJ533" s="60" t="s">
        <v>701</v>
      </c>
      <c r="BK533" s="62" t="s">
        <v>546</v>
      </c>
    </row>
    <row r="534" spans="48:63" x14ac:dyDescent="0.25">
      <c r="AV534" s="60">
        <v>1</v>
      </c>
      <c r="AW534" s="60">
        <v>4</v>
      </c>
      <c r="AX534" s="60">
        <f t="shared" si="20"/>
        <v>3.1415926535897931</v>
      </c>
      <c r="AY534" s="60">
        <f t="shared" si="19"/>
        <v>314.15926535897933</v>
      </c>
      <c r="BJ534" s="60" t="s">
        <v>702</v>
      </c>
      <c r="BK534" s="62" t="s">
        <v>274</v>
      </c>
    </row>
    <row r="535" spans="48:63" x14ac:dyDescent="0.25">
      <c r="AV535" s="60">
        <v>1.1875</v>
      </c>
      <c r="AW535" s="60">
        <v>2.875</v>
      </c>
      <c r="AX535" s="60">
        <f t="shared" si="20"/>
        <v>3.1841606204536195</v>
      </c>
      <c r="AY535" s="60">
        <f t="shared" si="19"/>
        <v>318.41606204536197</v>
      </c>
      <c r="BJ535" s="60" t="s">
        <v>703</v>
      </c>
      <c r="BK535" s="62" t="s">
        <v>274</v>
      </c>
    </row>
    <row r="536" spans="48:63" x14ac:dyDescent="0.25">
      <c r="AV536" s="76">
        <v>0.9375</v>
      </c>
      <c r="AW536" s="60">
        <v>4.625</v>
      </c>
      <c r="AX536" s="60">
        <f t="shared" si="20"/>
        <v>3.1925975147869905</v>
      </c>
      <c r="AY536" s="60">
        <f t="shared" si="19"/>
        <v>319.25975147869906</v>
      </c>
      <c r="BJ536" s="60" t="s">
        <v>704</v>
      </c>
      <c r="BK536" s="62" t="s">
        <v>274</v>
      </c>
    </row>
    <row r="537" spans="48:63" x14ac:dyDescent="0.25">
      <c r="AV537" s="60">
        <v>1.0625</v>
      </c>
      <c r="AW537" s="60">
        <v>3.625</v>
      </c>
      <c r="AX537" s="60">
        <f t="shared" si="20"/>
        <v>3.2140732458173895</v>
      </c>
      <c r="AY537" s="60">
        <f t="shared" si="19"/>
        <v>321.40732458173898</v>
      </c>
      <c r="BJ537" s="60" t="s">
        <v>145</v>
      </c>
      <c r="BK537" s="62" t="s">
        <v>614</v>
      </c>
    </row>
    <row r="538" spans="48:63" x14ac:dyDescent="0.25">
      <c r="AV538" s="60">
        <v>1.25</v>
      </c>
      <c r="AW538" s="60">
        <v>2.625</v>
      </c>
      <c r="AX538" s="60">
        <f t="shared" si="20"/>
        <v>3.2213596545598464</v>
      </c>
      <c r="AY538" s="60">
        <f t="shared" si="19"/>
        <v>322.13596545598466</v>
      </c>
      <c r="BJ538" s="60" t="s">
        <v>144</v>
      </c>
      <c r="BK538" s="62" t="s">
        <v>614</v>
      </c>
    </row>
    <row r="539" spans="48:63" x14ac:dyDescent="0.25">
      <c r="AV539" s="76">
        <v>1.125</v>
      </c>
      <c r="AW539" s="60">
        <v>3.25</v>
      </c>
      <c r="AX539" s="60">
        <f t="shared" si="20"/>
        <v>3.2305635392871603</v>
      </c>
      <c r="AY539" s="60">
        <f t="shared" si="19"/>
        <v>323.05635392871602</v>
      </c>
      <c r="BJ539" s="60" t="s">
        <v>143</v>
      </c>
      <c r="BK539" s="62" t="s">
        <v>614</v>
      </c>
    </row>
    <row r="540" spans="48:63" x14ac:dyDescent="0.25">
      <c r="AV540" s="60">
        <v>1</v>
      </c>
      <c r="AW540" s="60">
        <v>4.125</v>
      </c>
      <c r="AX540" s="60">
        <f t="shared" si="20"/>
        <v>3.2397674240144743</v>
      </c>
      <c r="AY540" s="60">
        <f t="shared" si="19"/>
        <v>323.97674240144744</v>
      </c>
      <c r="BJ540" s="60" t="s">
        <v>142</v>
      </c>
      <c r="BK540" s="62" t="s">
        <v>614</v>
      </c>
    </row>
    <row r="541" spans="48:63" x14ac:dyDescent="0.25">
      <c r="AV541" s="76">
        <v>0.9375</v>
      </c>
      <c r="AW541" s="60">
        <v>4.75</v>
      </c>
      <c r="AX541" s="60">
        <f t="shared" si="20"/>
        <v>3.2788839341055578</v>
      </c>
      <c r="AY541" s="60">
        <f t="shared" si="19"/>
        <v>327.88839341055575</v>
      </c>
      <c r="BJ541" s="60" t="s">
        <v>141</v>
      </c>
      <c r="BK541" s="62" t="s">
        <v>614</v>
      </c>
    </row>
    <row r="542" spans="48:63" x14ac:dyDescent="0.25">
      <c r="AV542" s="60">
        <v>1.1875</v>
      </c>
      <c r="AW542" s="60">
        <v>3</v>
      </c>
      <c r="AX542" s="60">
        <f t="shared" si="20"/>
        <v>3.3226023865602983</v>
      </c>
      <c r="AY542" s="60">
        <f t="shared" si="19"/>
        <v>332.26023865602986</v>
      </c>
      <c r="BJ542" s="60" t="s">
        <v>140</v>
      </c>
      <c r="BK542" s="62" t="s">
        <v>614</v>
      </c>
    </row>
    <row r="543" spans="48:63" x14ac:dyDescent="0.25">
      <c r="AV543" s="60">
        <v>1.0625</v>
      </c>
      <c r="AW543" s="60">
        <v>3.75</v>
      </c>
      <c r="AX543" s="60">
        <f t="shared" si="20"/>
        <v>3.3249033577421274</v>
      </c>
      <c r="AY543" s="60">
        <f t="shared" si="19"/>
        <v>332.49033577421272</v>
      </c>
      <c r="BJ543" s="60" t="s">
        <v>139</v>
      </c>
      <c r="BK543" s="62" t="s">
        <v>614</v>
      </c>
    </row>
    <row r="544" spans="48:63" x14ac:dyDescent="0.25">
      <c r="AV544" s="60">
        <v>1</v>
      </c>
      <c r="AW544" s="60">
        <v>4.25</v>
      </c>
      <c r="AX544" s="60">
        <f t="shared" si="20"/>
        <v>3.3379421944391554</v>
      </c>
      <c r="AY544" s="60">
        <f t="shared" si="19"/>
        <v>333.79421944391555</v>
      </c>
      <c r="BJ544" s="60" t="s">
        <v>138</v>
      </c>
      <c r="BK544" s="62" t="s">
        <v>614</v>
      </c>
    </row>
    <row r="545" spans="48:63" x14ac:dyDescent="0.25">
      <c r="AV545" s="76">
        <v>1.125</v>
      </c>
      <c r="AW545" s="60">
        <v>3.375</v>
      </c>
      <c r="AX545" s="60">
        <f t="shared" si="20"/>
        <v>3.354815983105897</v>
      </c>
      <c r="AY545" s="60">
        <f t="shared" si="19"/>
        <v>335.48159831058967</v>
      </c>
      <c r="BJ545" s="60" t="s">
        <v>137</v>
      </c>
      <c r="BK545" s="62" t="s">
        <v>614</v>
      </c>
    </row>
    <row r="546" spans="48:63" x14ac:dyDescent="0.25">
      <c r="AV546" s="76">
        <v>0.9375</v>
      </c>
      <c r="AW546" s="60">
        <v>4.875</v>
      </c>
      <c r="AX546" s="60">
        <f t="shared" si="20"/>
        <v>3.3651703534241251</v>
      </c>
      <c r="AY546" s="60">
        <f t="shared" si="19"/>
        <v>336.5170353424125</v>
      </c>
      <c r="BJ546" s="60" t="s">
        <v>136</v>
      </c>
      <c r="BK546" s="62" t="s">
        <v>614</v>
      </c>
    </row>
    <row r="547" spans="48:63" x14ac:dyDescent="0.25">
      <c r="AV547" s="60">
        <v>1.25</v>
      </c>
      <c r="AW547" s="60">
        <v>2.75</v>
      </c>
      <c r="AX547" s="60">
        <f t="shared" si="20"/>
        <v>3.3747577333484107</v>
      </c>
      <c r="AY547" s="60">
        <f t="shared" si="19"/>
        <v>337.47577333484105</v>
      </c>
      <c r="BJ547" s="60" t="s">
        <v>135</v>
      </c>
      <c r="BK547" s="62" t="s">
        <v>42</v>
      </c>
    </row>
    <row r="548" spans="48:63" x14ac:dyDescent="0.25">
      <c r="AV548" s="60">
        <v>1.0625</v>
      </c>
      <c r="AW548" s="60">
        <v>3.875</v>
      </c>
      <c r="AX548" s="60">
        <f t="shared" si="20"/>
        <v>3.4357334696668649</v>
      </c>
      <c r="AY548" s="60">
        <f t="shared" si="19"/>
        <v>343.57334696668647</v>
      </c>
      <c r="BJ548" s="60" t="s">
        <v>134</v>
      </c>
      <c r="BK548" s="62" t="s">
        <v>42</v>
      </c>
    </row>
    <row r="549" spans="48:63" x14ac:dyDescent="0.25">
      <c r="AV549" s="60">
        <v>1</v>
      </c>
      <c r="AW549" s="60">
        <v>4.375</v>
      </c>
      <c r="AX549" s="60">
        <f t="shared" si="20"/>
        <v>3.4361169648638361</v>
      </c>
      <c r="AY549" s="60">
        <f t="shared" si="19"/>
        <v>343.61169648638361</v>
      </c>
      <c r="BJ549" s="60" t="s">
        <v>133</v>
      </c>
      <c r="BK549" s="62" t="s">
        <v>42</v>
      </c>
    </row>
    <row r="550" spans="48:63" x14ac:dyDescent="0.25">
      <c r="AV550" s="76">
        <v>0.9375</v>
      </c>
      <c r="AW550" s="60">
        <v>5</v>
      </c>
      <c r="AX550" s="60">
        <f t="shared" si="20"/>
        <v>3.4514567727426924</v>
      </c>
      <c r="AY550" s="60">
        <f t="shared" si="19"/>
        <v>345.14567727426925</v>
      </c>
      <c r="BJ550" s="60" t="s">
        <v>132</v>
      </c>
      <c r="BK550" s="62" t="s">
        <v>38</v>
      </c>
    </row>
    <row r="551" spans="48:63" x14ac:dyDescent="0.25">
      <c r="AV551" s="60">
        <v>1.1875</v>
      </c>
      <c r="AW551" s="60">
        <v>3.125</v>
      </c>
      <c r="AX551" s="60">
        <f t="shared" si="20"/>
        <v>3.4610441526669775</v>
      </c>
      <c r="AY551" s="60">
        <f t="shared" si="19"/>
        <v>346.10441526669774</v>
      </c>
      <c r="BJ551" s="60" t="s">
        <v>131</v>
      </c>
      <c r="BK551" s="62" t="s">
        <v>38</v>
      </c>
    </row>
    <row r="552" spans="48:63" x14ac:dyDescent="0.25">
      <c r="AV552" s="76">
        <v>1.125</v>
      </c>
      <c r="AW552" s="60">
        <v>3.5</v>
      </c>
      <c r="AX552" s="60">
        <f t="shared" si="20"/>
        <v>3.4790684269246341</v>
      </c>
      <c r="AY552" s="60">
        <f t="shared" si="19"/>
        <v>347.90684269246344</v>
      </c>
      <c r="BJ552" s="60" t="s">
        <v>130</v>
      </c>
      <c r="BK552" s="62" t="s">
        <v>38</v>
      </c>
    </row>
    <row r="553" spans="48:63" x14ac:dyDescent="0.25">
      <c r="AV553" s="60">
        <v>1.25</v>
      </c>
      <c r="AW553" s="60">
        <v>2.875</v>
      </c>
      <c r="AX553" s="60">
        <f t="shared" si="20"/>
        <v>3.5281558121369749</v>
      </c>
      <c r="AY553" s="60">
        <f t="shared" si="19"/>
        <v>352.8155812136975</v>
      </c>
      <c r="BJ553" s="60" t="s">
        <v>129</v>
      </c>
      <c r="BK553" s="62" t="s">
        <v>545</v>
      </c>
    </row>
    <row r="554" spans="48:63" x14ac:dyDescent="0.25">
      <c r="AV554" s="60">
        <v>1</v>
      </c>
      <c r="AW554" s="60">
        <v>4.5</v>
      </c>
      <c r="AX554" s="60">
        <f t="shared" si="20"/>
        <v>3.5342917352885173</v>
      </c>
      <c r="AY554" s="60">
        <f t="shared" si="19"/>
        <v>353.42917352885172</v>
      </c>
      <c r="BJ554" s="60" t="s">
        <v>128</v>
      </c>
      <c r="BK554" s="62" t="s">
        <v>545</v>
      </c>
    </row>
    <row r="555" spans="48:63" x14ac:dyDescent="0.25">
      <c r="AV555" s="60">
        <v>1.0625</v>
      </c>
      <c r="AW555" s="60">
        <v>4</v>
      </c>
      <c r="AX555" s="60">
        <f t="shared" si="20"/>
        <v>3.5465635815916023</v>
      </c>
      <c r="AY555" s="60">
        <f t="shared" si="19"/>
        <v>354.65635815916022</v>
      </c>
      <c r="BJ555" s="60" t="s">
        <v>127</v>
      </c>
      <c r="BK555" s="62" t="s">
        <v>545</v>
      </c>
    </row>
    <row r="556" spans="48:63" x14ac:dyDescent="0.25">
      <c r="AV556" s="60">
        <v>1.1875</v>
      </c>
      <c r="AW556" s="60">
        <v>3.25</v>
      </c>
      <c r="AX556" s="60">
        <f t="shared" si="20"/>
        <v>3.5994859187736568</v>
      </c>
      <c r="AY556" s="60">
        <f t="shared" si="19"/>
        <v>359.94859187736569</v>
      </c>
      <c r="BJ556" s="60" t="s">
        <v>126</v>
      </c>
      <c r="BK556" s="62" t="s">
        <v>61</v>
      </c>
    </row>
    <row r="557" spans="48:63" x14ac:dyDescent="0.25">
      <c r="AV557" s="76">
        <v>1.125</v>
      </c>
      <c r="AW557" s="60">
        <v>3.625</v>
      </c>
      <c r="AX557" s="60">
        <f t="shared" si="20"/>
        <v>3.6033208707433708</v>
      </c>
      <c r="AY557" s="60">
        <f t="shared" si="19"/>
        <v>360.3320870743371</v>
      </c>
      <c r="BJ557" s="60" t="s">
        <v>125</v>
      </c>
      <c r="BK557" s="62" t="s">
        <v>61</v>
      </c>
    </row>
    <row r="558" spans="48:63" x14ac:dyDescent="0.25">
      <c r="AV558" s="60">
        <v>1</v>
      </c>
      <c r="AW558" s="60">
        <v>4.625</v>
      </c>
      <c r="AX558" s="60">
        <f t="shared" si="20"/>
        <v>3.6324665057131984</v>
      </c>
      <c r="AY558" s="60">
        <f t="shared" si="19"/>
        <v>363.24665057131983</v>
      </c>
      <c r="BJ558" s="60" t="s">
        <v>705</v>
      </c>
      <c r="BK558" s="62" t="s">
        <v>61</v>
      </c>
    </row>
    <row r="559" spans="48:63" x14ac:dyDescent="0.25">
      <c r="AV559" s="60">
        <v>1.0625</v>
      </c>
      <c r="AW559" s="60">
        <v>4.125</v>
      </c>
      <c r="AX559" s="60">
        <f t="shared" si="20"/>
        <v>3.6573936935163398</v>
      </c>
      <c r="AY559" s="60">
        <f t="shared" si="19"/>
        <v>365.73936935163397</v>
      </c>
      <c r="BJ559" s="60" t="s">
        <v>706</v>
      </c>
      <c r="BK559" s="62" t="s">
        <v>146</v>
      </c>
    </row>
    <row r="560" spans="48:63" x14ac:dyDescent="0.25">
      <c r="AV560" s="60">
        <v>1.25</v>
      </c>
      <c r="AW560" s="60">
        <v>3</v>
      </c>
      <c r="AX560" s="60">
        <f t="shared" si="20"/>
        <v>3.6815538909255388</v>
      </c>
      <c r="AY560" s="60">
        <f t="shared" si="19"/>
        <v>368.15538909255389</v>
      </c>
      <c r="BJ560" s="60" t="s">
        <v>707</v>
      </c>
      <c r="BK560" s="62" t="s">
        <v>210</v>
      </c>
    </row>
    <row r="561" spans="48:63" x14ac:dyDescent="0.25">
      <c r="AV561" s="76">
        <v>1.125</v>
      </c>
      <c r="AW561" s="60">
        <v>3.75</v>
      </c>
      <c r="AX561" s="60">
        <f t="shared" si="20"/>
        <v>3.7275733145621079</v>
      </c>
      <c r="AY561" s="60">
        <f t="shared" si="19"/>
        <v>372.75733145621081</v>
      </c>
      <c r="BJ561" s="60" t="s">
        <v>708</v>
      </c>
      <c r="BK561" s="62" t="s">
        <v>210</v>
      </c>
    </row>
    <row r="562" spans="48:63" x14ac:dyDescent="0.25">
      <c r="AV562" s="60">
        <v>1</v>
      </c>
      <c r="AW562" s="60">
        <v>4.75</v>
      </c>
      <c r="AX562" s="60">
        <f t="shared" si="20"/>
        <v>3.7306412761378791</v>
      </c>
      <c r="AY562" s="60">
        <f t="shared" si="19"/>
        <v>373.06412761378789</v>
      </c>
      <c r="BJ562" s="60" t="s">
        <v>709</v>
      </c>
      <c r="BK562" s="62" t="s">
        <v>210</v>
      </c>
    </row>
    <row r="563" spans="48:63" x14ac:dyDescent="0.25">
      <c r="AV563" s="60">
        <v>1.1875</v>
      </c>
      <c r="AW563" s="60">
        <v>3.375</v>
      </c>
      <c r="AX563" s="60">
        <f t="shared" si="20"/>
        <v>3.737927684880336</v>
      </c>
      <c r="AY563" s="60">
        <f t="shared" ref="AY563:AY611" si="21">(AX563*100)</f>
        <v>373.79276848803357</v>
      </c>
      <c r="BJ563" s="60" t="s">
        <v>710</v>
      </c>
      <c r="BK563" s="62" t="s">
        <v>546</v>
      </c>
    </row>
    <row r="564" spans="48:63" x14ac:dyDescent="0.25">
      <c r="AV564" s="60">
        <v>1.0625</v>
      </c>
      <c r="AW564" s="60">
        <v>4.25</v>
      </c>
      <c r="AX564" s="60">
        <f t="shared" si="20"/>
        <v>3.7682238054410773</v>
      </c>
      <c r="AY564" s="60">
        <f t="shared" si="21"/>
        <v>376.82238054410772</v>
      </c>
      <c r="BJ564" s="60" t="s">
        <v>711</v>
      </c>
      <c r="BK564" s="62" t="s">
        <v>546</v>
      </c>
    </row>
    <row r="565" spans="48:63" x14ac:dyDescent="0.25">
      <c r="AV565" s="60">
        <v>1</v>
      </c>
      <c r="AW565" s="60">
        <v>4.875</v>
      </c>
      <c r="AX565" s="60">
        <f t="shared" si="20"/>
        <v>3.8288160465625602</v>
      </c>
      <c r="AY565" s="60">
        <f t="shared" si="21"/>
        <v>382.881604656256</v>
      </c>
      <c r="BJ565" s="60" t="s">
        <v>712</v>
      </c>
      <c r="BK565" s="62" t="s">
        <v>546</v>
      </c>
    </row>
    <row r="566" spans="48:63" x14ac:dyDescent="0.25">
      <c r="AV566" s="60">
        <v>1.25</v>
      </c>
      <c r="AW566" s="60">
        <v>3.125</v>
      </c>
      <c r="AX566" s="60">
        <f t="shared" si="20"/>
        <v>3.834951969714103</v>
      </c>
      <c r="AY566" s="60">
        <f t="shared" si="21"/>
        <v>383.49519697141028</v>
      </c>
      <c r="BJ566" s="60" t="s">
        <v>713</v>
      </c>
      <c r="BK566" s="62" t="s">
        <v>274</v>
      </c>
    </row>
    <row r="567" spans="48:63" x14ac:dyDescent="0.25">
      <c r="AV567" s="76">
        <v>1.125</v>
      </c>
      <c r="AW567" s="60">
        <v>3.875</v>
      </c>
      <c r="AX567" s="60">
        <f t="shared" si="20"/>
        <v>3.8518257583808446</v>
      </c>
      <c r="AY567" s="60">
        <f t="shared" si="21"/>
        <v>385.18257583808446</v>
      </c>
      <c r="BJ567" s="60" t="s">
        <v>714</v>
      </c>
      <c r="BK567" s="62" t="s">
        <v>274</v>
      </c>
    </row>
    <row r="568" spans="48:63" x14ac:dyDescent="0.25">
      <c r="AV568" s="60">
        <v>1.1875</v>
      </c>
      <c r="AW568" s="60">
        <v>3.5</v>
      </c>
      <c r="AX568" s="60">
        <f t="shared" si="20"/>
        <v>3.8763694509870148</v>
      </c>
      <c r="AY568" s="60">
        <f t="shared" si="21"/>
        <v>387.63694509870146</v>
      </c>
      <c r="BJ568" s="60" t="s">
        <v>124</v>
      </c>
      <c r="BK568" s="62" t="s">
        <v>614</v>
      </c>
    </row>
    <row r="569" spans="48:63" x14ac:dyDescent="0.25">
      <c r="AV569" s="60">
        <v>1.0625</v>
      </c>
      <c r="AW569" s="60">
        <v>4.375</v>
      </c>
      <c r="AX569" s="60">
        <f t="shared" si="20"/>
        <v>3.8790539173658152</v>
      </c>
      <c r="AY569" s="60">
        <f t="shared" si="21"/>
        <v>387.90539173658152</v>
      </c>
      <c r="BJ569" s="60" t="s">
        <v>123</v>
      </c>
      <c r="BK569" s="62" t="s">
        <v>614</v>
      </c>
    </row>
    <row r="570" spans="48:63" x14ac:dyDescent="0.25">
      <c r="AV570" s="60">
        <v>1</v>
      </c>
      <c r="AW570" s="60">
        <v>5</v>
      </c>
      <c r="AX570" s="60">
        <f t="shared" si="20"/>
        <v>3.9269908169872414</v>
      </c>
      <c r="AY570" s="60">
        <f t="shared" si="21"/>
        <v>392.69908169872411</v>
      </c>
      <c r="BJ570" s="60" t="s">
        <v>122</v>
      </c>
      <c r="BK570" s="62" t="s">
        <v>614</v>
      </c>
    </row>
    <row r="571" spans="48:63" x14ac:dyDescent="0.25">
      <c r="AV571" s="76">
        <v>1.125</v>
      </c>
      <c r="AW571" s="60">
        <v>4</v>
      </c>
      <c r="AX571" s="60">
        <f t="shared" si="20"/>
        <v>3.9760782021995817</v>
      </c>
      <c r="AY571" s="60">
        <f t="shared" si="21"/>
        <v>397.60782021995817</v>
      </c>
      <c r="BJ571" s="60" t="s">
        <v>121</v>
      </c>
      <c r="BK571" s="62" t="s">
        <v>614</v>
      </c>
    </row>
    <row r="572" spans="48:63" x14ac:dyDescent="0.25">
      <c r="AV572" s="60">
        <v>1.25</v>
      </c>
      <c r="AW572" s="60">
        <v>3.25</v>
      </c>
      <c r="AX572" s="60">
        <f t="shared" si="20"/>
        <v>3.9883500485026673</v>
      </c>
      <c r="AY572" s="60">
        <f t="shared" si="21"/>
        <v>398.83500485026673</v>
      </c>
      <c r="BJ572" s="60" t="s">
        <v>120</v>
      </c>
      <c r="BK572" s="62" t="s">
        <v>614</v>
      </c>
    </row>
    <row r="573" spans="48:63" x14ac:dyDescent="0.25">
      <c r="AV573" s="60">
        <v>1.0625</v>
      </c>
      <c r="AW573" s="60">
        <v>4.5</v>
      </c>
      <c r="AX573" s="60">
        <f t="shared" si="20"/>
        <v>3.9898840292905526</v>
      </c>
      <c r="AY573" s="60">
        <f t="shared" si="21"/>
        <v>398.98840292905527</v>
      </c>
      <c r="BJ573" s="60" t="s">
        <v>119</v>
      </c>
      <c r="BK573" s="62" t="s">
        <v>614</v>
      </c>
    </row>
    <row r="574" spans="48:63" x14ac:dyDescent="0.25">
      <c r="AV574" s="60">
        <v>1.1875</v>
      </c>
      <c r="AW574" s="60">
        <v>3.625</v>
      </c>
      <c r="AX574" s="60">
        <f t="shared" si="20"/>
        <v>4.014811217093694</v>
      </c>
      <c r="AY574" s="60">
        <f t="shared" si="21"/>
        <v>401.4811217093694</v>
      </c>
      <c r="BJ574" s="60" t="s">
        <v>118</v>
      </c>
      <c r="BK574" s="62" t="s">
        <v>614</v>
      </c>
    </row>
    <row r="575" spans="48:63" x14ac:dyDescent="0.25">
      <c r="AV575" s="76">
        <v>1.125</v>
      </c>
      <c r="AW575" s="60">
        <v>4.125</v>
      </c>
      <c r="AX575" s="60">
        <f t="shared" si="20"/>
        <v>4.1003306460183184</v>
      </c>
      <c r="AY575" s="60">
        <f t="shared" si="21"/>
        <v>410.03306460183182</v>
      </c>
      <c r="BJ575" s="60" t="s">
        <v>117</v>
      </c>
      <c r="BK575" s="62" t="s">
        <v>614</v>
      </c>
    </row>
    <row r="576" spans="48:63" x14ac:dyDescent="0.25">
      <c r="AV576" s="60">
        <v>1.0625</v>
      </c>
      <c r="AW576" s="60">
        <v>4.625</v>
      </c>
      <c r="AX576" s="60">
        <f t="shared" si="20"/>
        <v>4.1007141412152901</v>
      </c>
      <c r="AY576" s="60">
        <f t="shared" si="21"/>
        <v>410.07141412152902</v>
      </c>
      <c r="BJ576" s="60" t="s">
        <v>116</v>
      </c>
      <c r="BK576" s="62" t="s">
        <v>614</v>
      </c>
    </row>
    <row r="577" spans="48:63" x14ac:dyDescent="0.25">
      <c r="AV577" s="60">
        <v>1.25</v>
      </c>
      <c r="AW577" s="60">
        <v>3.375</v>
      </c>
      <c r="AX577" s="60">
        <f t="shared" si="20"/>
        <v>4.1417481272912315</v>
      </c>
      <c r="AY577" s="60">
        <f t="shared" si="21"/>
        <v>414.17481272912318</v>
      </c>
      <c r="BJ577" s="60" t="s">
        <v>115</v>
      </c>
      <c r="BK577" s="62" t="s">
        <v>614</v>
      </c>
    </row>
    <row r="578" spans="48:63" x14ac:dyDescent="0.25">
      <c r="AV578" s="60">
        <v>1.1875</v>
      </c>
      <c r="AW578" s="60">
        <v>3.75</v>
      </c>
      <c r="AX578" s="60">
        <f t="shared" si="20"/>
        <v>4.1532529832003728</v>
      </c>
      <c r="AY578" s="60">
        <f t="shared" si="21"/>
        <v>415.32529832003729</v>
      </c>
      <c r="BJ578" s="60" t="s">
        <v>114</v>
      </c>
      <c r="BK578" s="62" t="s">
        <v>614</v>
      </c>
    </row>
    <row r="579" spans="48:63" x14ac:dyDescent="0.25">
      <c r="AV579" s="60">
        <v>1.0625</v>
      </c>
      <c r="AW579" s="60">
        <v>4.75</v>
      </c>
      <c r="AX579" s="60">
        <f t="shared" si="20"/>
        <v>4.211544253140028</v>
      </c>
      <c r="AY579" s="60">
        <f t="shared" si="21"/>
        <v>421.15442531400282</v>
      </c>
      <c r="BJ579" s="60" t="s">
        <v>113</v>
      </c>
      <c r="BK579" s="62" t="s">
        <v>42</v>
      </c>
    </row>
    <row r="580" spans="48:63" x14ac:dyDescent="0.25">
      <c r="AV580" s="76">
        <v>1.125</v>
      </c>
      <c r="AW580" s="60">
        <v>4.25</v>
      </c>
      <c r="AX580" s="60">
        <f t="shared" si="20"/>
        <v>4.224583089837056</v>
      </c>
      <c r="AY580" s="60">
        <f t="shared" si="21"/>
        <v>422.45830898370559</v>
      </c>
      <c r="BJ580" s="60" t="s">
        <v>112</v>
      </c>
      <c r="BK580" s="62" t="s">
        <v>42</v>
      </c>
    </row>
    <row r="581" spans="48:63" x14ac:dyDescent="0.25">
      <c r="AV581" s="60">
        <v>1.1875</v>
      </c>
      <c r="AW581" s="60">
        <v>3.875</v>
      </c>
      <c r="AX581" s="60">
        <f t="shared" si="20"/>
        <v>4.2916947493070525</v>
      </c>
      <c r="AY581" s="60">
        <f t="shared" si="21"/>
        <v>429.16947493070523</v>
      </c>
      <c r="BJ581" s="60" t="s">
        <v>111</v>
      </c>
      <c r="BK581" s="62" t="s">
        <v>42</v>
      </c>
    </row>
    <row r="582" spans="48:63" x14ac:dyDescent="0.25">
      <c r="AV582" s="60">
        <v>1.25</v>
      </c>
      <c r="AW582" s="60">
        <v>3.5</v>
      </c>
      <c r="AX582" s="60">
        <f t="shared" si="20"/>
        <v>4.2951462060797958</v>
      </c>
      <c r="AY582" s="60">
        <f t="shared" si="21"/>
        <v>429.51462060797957</v>
      </c>
      <c r="BJ582" s="60" t="s">
        <v>110</v>
      </c>
      <c r="BK582" s="62" t="s">
        <v>38</v>
      </c>
    </row>
    <row r="583" spans="48:63" x14ac:dyDescent="0.25">
      <c r="AV583" s="60">
        <v>1.0625</v>
      </c>
      <c r="AW583" s="60">
        <v>4.875</v>
      </c>
      <c r="AX583" s="60">
        <f t="shared" si="20"/>
        <v>4.322374365064765</v>
      </c>
      <c r="AY583" s="60">
        <f t="shared" si="21"/>
        <v>432.23743650647651</v>
      </c>
      <c r="BJ583" s="60" t="s">
        <v>109</v>
      </c>
      <c r="BK583" s="62" t="s">
        <v>38</v>
      </c>
    </row>
    <row r="584" spans="48:63" x14ac:dyDescent="0.25">
      <c r="AV584" s="76">
        <v>1.125</v>
      </c>
      <c r="AW584" s="60">
        <v>4.375</v>
      </c>
      <c r="AX584" s="60">
        <f t="shared" si="20"/>
        <v>4.3488355336557927</v>
      </c>
      <c r="AY584" s="60">
        <f t="shared" si="21"/>
        <v>434.88355336557925</v>
      </c>
      <c r="BJ584" s="60" t="s">
        <v>108</v>
      </c>
      <c r="BK584" s="62" t="s">
        <v>38</v>
      </c>
    </row>
    <row r="585" spans="48:63" x14ac:dyDescent="0.25">
      <c r="AV585" s="60">
        <v>1.1875</v>
      </c>
      <c r="AW585" s="60">
        <v>4</v>
      </c>
      <c r="AX585" s="60">
        <f t="shared" ref="AX585:AX611" si="22">($AZ$49*((AV585/2)^2)*AW585)</f>
        <v>4.4301365154137313</v>
      </c>
      <c r="AY585" s="60">
        <f t="shared" si="21"/>
        <v>443.01365154137312</v>
      </c>
      <c r="BJ585" s="60" t="s">
        <v>107</v>
      </c>
      <c r="BK585" s="62" t="s">
        <v>545</v>
      </c>
    </row>
    <row r="586" spans="48:63" x14ac:dyDescent="0.25">
      <c r="AV586" s="60">
        <v>1.0625</v>
      </c>
      <c r="AW586" s="60">
        <v>5</v>
      </c>
      <c r="AX586" s="60">
        <f t="shared" si="22"/>
        <v>4.4332044769895029</v>
      </c>
      <c r="AY586" s="60">
        <f t="shared" si="21"/>
        <v>443.32044769895032</v>
      </c>
      <c r="BJ586" s="60" t="s">
        <v>106</v>
      </c>
      <c r="BK586" s="62" t="s">
        <v>545</v>
      </c>
    </row>
    <row r="587" spans="48:63" x14ac:dyDescent="0.25">
      <c r="AV587" s="60">
        <v>1.25</v>
      </c>
      <c r="AW587" s="60">
        <v>3.625</v>
      </c>
      <c r="AX587" s="60">
        <f t="shared" si="22"/>
        <v>4.4485442848683592</v>
      </c>
      <c r="AY587" s="60">
        <f t="shared" si="21"/>
        <v>444.8544284868359</v>
      </c>
      <c r="BJ587" s="60" t="s">
        <v>105</v>
      </c>
      <c r="BK587" s="62" t="s">
        <v>545</v>
      </c>
    </row>
    <row r="588" spans="48:63" x14ac:dyDescent="0.25">
      <c r="AV588" s="76">
        <v>1.125</v>
      </c>
      <c r="AW588" s="60">
        <v>4.5</v>
      </c>
      <c r="AX588" s="60">
        <f t="shared" si="22"/>
        <v>4.4730879774745294</v>
      </c>
      <c r="AY588" s="60">
        <f t="shared" si="21"/>
        <v>447.30879774745296</v>
      </c>
      <c r="BJ588" s="60" t="s">
        <v>104</v>
      </c>
      <c r="BK588" s="62" t="s">
        <v>61</v>
      </c>
    </row>
    <row r="589" spans="48:63" x14ac:dyDescent="0.25">
      <c r="AV589" s="60">
        <v>1.1875</v>
      </c>
      <c r="AW589" s="60">
        <v>4.125</v>
      </c>
      <c r="AX589" s="60">
        <f t="shared" si="22"/>
        <v>4.5685782815204101</v>
      </c>
      <c r="AY589" s="60">
        <f t="shared" si="21"/>
        <v>456.85782815204101</v>
      </c>
      <c r="BJ589" s="60" t="s">
        <v>715</v>
      </c>
      <c r="BK589" s="62" t="s">
        <v>61</v>
      </c>
    </row>
    <row r="590" spans="48:63" x14ac:dyDescent="0.25">
      <c r="AV590" s="76">
        <v>1.125</v>
      </c>
      <c r="AW590" s="60">
        <v>4.625</v>
      </c>
      <c r="AX590" s="60">
        <f t="shared" si="22"/>
        <v>4.597340421293266</v>
      </c>
      <c r="AY590" s="60">
        <f t="shared" si="21"/>
        <v>459.73404212932661</v>
      </c>
      <c r="BJ590" s="60" t="s">
        <v>716</v>
      </c>
      <c r="BK590" s="62" t="s">
        <v>61</v>
      </c>
    </row>
    <row r="591" spans="48:63" x14ac:dyDescent="0.25">
      <c r="AV591" s="60">
        <v>1.25</v>
      </c>
      <c r="AW591" s="60">
        <v>3.75</v>
      </c>
      <c r="AX591" s="60">
        <f t="shared" si="22"/>
        <v>4.6019423636569234</v>
      </c>
      <c r="AY591" s="60">
        <f t="shared" si="21"/>
        <v>460.19423636569235</v>
      </c>
      <c r="BJ591" s="60" t="s">
        <v>717</v>
      </c>
      <c r="BK591" s="62" t="s">
        <v>146</v>
      </c>
    </row>
    <row r="592" spans="48:63" x14ac:dyDescent="0.25">
      <c r="AV592" s="60">
        <v>1.1875</v>
      </c>
      <c r="AW592" s="60">
        <v>4.25</v>
      </c>
      <c r="AX592" s="60">
        <f t="shared" si="22"/>
        <v>4.7070200476270898</v>
      </c>
      <c r="AY592" s="60">
        <f t="shared" si="21"/>
        <v>470.70200476270895</v>
      </c>
      <c r="BJ592" s="60" t="s">
        <v>718</v>
      </c>
      <c r="BK592" s="62" t="s">
        <v>210</v>
      </c>
    </row>
    <row r="593" spans="48:63" x14ac:dyDescent="0.25">
      <c r="AV593" s="76">
        <v>1.125</v>
      </c>
      <c r="AW593" s="60">
        <v>4.75</v>
      </c>
      <c r="AX593" s="60">
        <f t="shared" si="22"/>
        <v>4.7215928651120036</v>
      </c>
      <c r="AY593" s="60">
        <f t="shared" si="21"/>
        <v>472.15928651120038</v>
      </c>
      <c r="BJ593" s="60" t="s">
        <v>719</v>
      </c>
      <c r="BK593" s="62" t="s">
        <v>210</v>
      </c>
    </row>
    <row r="594" spans="48:63" x14ac:dyDescent="0.25">
      <c r="AV594" s="60">
        <v>1.25</v>
      </c>
      <c r="AW594" s="60">
        <v>3.875</v>
      </c>
      <c r="AX594" s="60">
        <f t="shared" si="22"/>
        <v>4.7553404424454877</v>
      </c>
      <c r="AY594" s="60">
        <f t="shared" si="21"/>
        <v>475.5340442445488</v>
      </c>
      <c r="BJ594" s="60" t="s">
        <v>720</v>
      </c>
      <c r="BK594" s="62" t="s">
        <v>210</v>
      </c>
    </row>
    <row r="595" spans="48:63" x14ac:dyDescent="0.25">
      <c r="AV595" s="60">
        <v>1.1875</v>
      </c>
      <c r="AW595" s="60">
        <v>4.375</v>
      </c>
      <c r="AX595" s="60">
        <f t="shared" si="22"/>
        <v>4.8454618137337686</v>
      </c>
      <c r="AY595" s="60">
        <f t="shared" si="21"/>
        <v>484.54618137337684</v>
      </c>
      <c r="BJ595" s="60" t="s">
        <v>721</v>
      </c>
      <c r="BK595" s="62" t="s">
        <v>546</v>
      </c>
    </row>
    <row r="596" spans="48:63" x14ac:dyDescent="0.25">
      <c r="AV596" s="76">
        <v>1.125</v>
      </c>
      <c r="AW596" s="60">
        <v>4.875</v>
      </c>
      <c r="AX596" s="60">
        <f t="shared" si="22"/>
        <v>4.8458453089307403</v>
      </c>
      <c r="AY596" s="60">
        <f t="shared" si="21"/>
        <v>484.58453089307403</v>
      </c>
      <c r="BJ596" s="60" t="s">
        <v>722</v>
      </c>
      <c r="BK596" s="62" t="s">
        <v>546</v>
      </c>
    </row>
    <row r="597" spans="48:63" x14ac:dyDescent="0.25">
      <c r="AV597" s="60">
        <v>1.25</v>
      </c>
      <c r="AW597" s="60">
        <v>4</v>
      </c>
      <c r="AX597" s="60">
        <f t="shared" si="22"/>
        <v>4.908738521234052</v>
      </c>
      <c r="AY597" s="60">
        <f t="shared" si="21"/>
        <v>490.87385212340519</v>
      </c>
      <c r="BJ597" s="60" t="s">
        <v>723</v>
      </c>
      <c r="BK597" s="62" t="s">
        <v>546</v>
      </c>
    </row>
    <row r="598" spans="48:63" x14ac:dyDescent="0.25">
      <c r="AV598" s="76">
        <v>1.125</v>
      </c>
      <c r="AW598" s="60">
        <v>5</v>
      </c>
      <c r="AX598" s="60">
        <f t="shared" si="22"/>
        <v>4.970097752749477</v>
      </c>
      <c r="AY598" s="60">
        <f t="shared" si="21"/>
        <v>497.00977527494769</v>
      </c>
      <c r="BJ598" s="60" t="s">
        <v>724</v>
      </c>
      <c r="BK598" s="62" t="s">
        <v>274</v>
      </c>
    </row>
    <row r="599" spans="48:63" x14ac:dyDescent="0.25">
      <c r="AV599" s="60">
        <v>1.1875</v>
      </c>
      <c r="AW599" s="60">
        <v>4.5</v>
      </c>
      <c r="AX599" s="60">
        <f t="shared" si="22"/>
        <v>4.9839035798404474</v>
      </c>
      <c r="AY599" s="60">
        <f t="shared" si="21"/>
        <v>498.39035798404473</v>
      </c>
      <c r="BJ599" s="60" t="s">
        <v>103</v>
      </c>
      <c r="BK599" s="62" t="s">
        <v>614</v>
      </c>
    </row>
    <row r="600" spans="48:63" x14ac:dyDescent="0.25">
      <c r="AV600" s="60">
        <v>1.25</v>
      </c>
      <c r="AW600" s="60">
        <v>4.125</v>
      </c>
      <c r="AX600" s="60">
        <f t="shared" si="22"/>
        <v>5.0621366000226162</v>
      </c>
      <c r="AY600" s="60">
        <f t="shared" si="21"/>
        <v>506.21366000226163</v>
      </c>
      <c r="BJ600" s="60" t="s">
        <v>102</v>
      </c>
      <c r="BK600" s="62" t="s">
        <v>614</v>
      </c>
    </row>
    <row r="601" spans="48:63" x14ac:dyDescent="0.25">
      <c r="AV601" s="60">
        <v>1.1875</v>
      </c>
      <c r="AW601" s="60">
        <v>4.625</v>
      </c>
      <c r="AX601" s="60">
        <f t="shared" si="22"/>
        <v>5.1223453459471271</v>
      </c>
      <c r="AY601" s="60">
        <f t="shared" si="21"/>
        <v>512.23453459471273</v>
      </c>
      <c r="BJ601" s="60" t="s">
        <v>101</v>
      </c>
      <c r="BK601" s="62" t="s">
        <v>614</v>
      </c>
    </row>
    <row r="602" spans="48:63" x14ac:dyDescent="0.25">
      <c r="AV602" s="60">
        <v>1.25</v>
      </c>
      <c r="AW602" s="60">
        <v>4.25</v>
      </c>
      <c r="AX602" s="60">
        <f t="shared" si="22"/>
        <v>5.2155346788111805</v>
      </c>
      <c r="AY602" s="60">
        <f t="shared" si="21"/>
        <v>521.55346788111808</v>
      </c>
      <c r="BJ602" s="60" t="s">
        <v>100</v>
      </c>
      <c r="BK602" s="62" t="s">
        <v>614</v>
      </c>
    </row>
    <row r="603" spans="48:63" x14ac:dyDescent="0.25">
      <c r="AV603" s="60">
        <v>1.1875</v>
      </c>
      <c r="AW603" s="60">
        <v>4.75</v>
      </c>
      <c r="AX603" s="60">
        <f t="shared" si="22"/>
        <v>5.2607871120538059</v>
      </c>
      <c r="AY603" s="60">
        <f t="shared" si="21"/>
        <v>526.07871120538061</v>
      </c>
      <c r="BJ603" s="60" t="s">
        <v>99</v>
      </c>
      <c r="BK603" s="62" t="s">
        <v>614</v>
      </c>
    </row>
    <row r="604" spans="48:63" x14ac:dyDescent="0.25">
      <c r="AV604" s="60">
        <v>1.25</v>
      </c>
      <c r="AW604" s="60">
        <v>4.375</v>
      </c>
      <c r="AX604" s="60">
        <f t="shared" si="22"/>
        <v>5.3689327575997448</v>
      </c>
      <c r="AY604" s="60">
        <f t="shared" si="21"/>
        <v>536.89327575997447</v>
      </c>
      <c r="BJ604" s="60" t="s">
        <v>98</v>
      </c>
      <c r="BK604" s="62" t="s">
        <v>614</v>
      </c>
    </row>
    <row r="605" spans="48:63" x14ac:dyDescent="0.25">
      <c r="AV605" s="60">
        <v>1.1875</v>
      </c>
      <c r="AW605" s="60">
        <v>4.875</v>
      </c>
      <c r="AX605" s="60">
        <f t="shared" si="22"/>
        <v>5.3992288781604847</v>
      </c>
      <c r="AY605" s="60">
        <f t="shared" si="21"/>
        <v>539.9228878160485</v>
      </c>
      <c r="BJ605" s="60" t="s">
        <v>97</v>
      </c>
      <c r="BK605" s="62" t="s">
        <v>614</v>
      </c>
    </row>
    <row r="606" spans="48:63" x14ac:dyDescent="0.25">
      <c r="AV606" s="60">
        <v>1.25</v>
      </c>
      <c r="AW606" s="60">
        <v>4.5</v>
      </c>
      <c r="AX606" s="60">
        <f t="shared" si="22"/>
        <v>5.5223308363883081</v>
      </c>
      <c r="AY606" s="60">
        <f t="shared" si="21"/>
        <v>552.23308363883086</v>
      </c>
      <c r="BJ606" s="60" t="s">
        <v>96</v>
      </c>
      <c r="BK606" s="62" t="s">
        <v>614</v>
      </c>
    </row>
    <row r="607" spans="48:63" x14ac:dyDescent="0.25">
      <c r="AV607" s="60">
        <v>1.1875</v>
      </c>
      <c r="AW607" s="60">
        <v>5</v>
      </c>
      <c r="AX607" s="60">
        <f t="shared" si="22"/>
        <v>5.5376706442671644</v>
      </c>
      <c r="AY607" s="60">
        <f t="shared" si="21"/>
        <v>553.76706442671639</v>
      </c>
      <c r="BJ607" s="60" t="s">
        <v>95</v>
      </c>
      <c r="BK607" s="62" t="s">
        <v>614</v>
      </c>
    </row>
    <row r="608" spans="48:63" x14ac:dyDescent="0.25">
      <c r="AV608" s="60">
        <v>1.25</v>
      </c>
      <c r="AW608" s="60">
        <v>4.625</v>
      </c>
      <c r="AX608" s="60">
        <f t="shared" si="22"/>
        <v>5.6757289151768724</v>
      </c>
      <c r="AY608" s="60">
        <f t="shared" si="21"/>
        <v>567.57289151768725</v>
      </c>
      <c r="BJ608" s="60" t="s">
        <v>94</v>
      </c>
      <c r="BK608" s="62" t="s">
        <v>614</v>
      </c>
    </row>
    <row r="609" spans="48:63" x14ac:dyDescent="0.25">
      <c r="AV609" s="60">
        <v>1.25</v>
      </c>
      <c r="AW609" s="60">
        <v>4.75</v>
      </c>
      <c r="AX609" s="60">
        <f t="shared" si="22"/>
        <v>5.8291269939654367</v>
      </c>
      <c r="AY609" s="60">
        <f t="shared" si="21"/>
        <v>582.91269939654364</v>
      </c>
      <c r="BJ609" s="60" t="s">
        <v>93</v>
      </c>
      <c r="BK609" s="62" t="s">
        <v>614</v>
      </c>
    </row>
    <row r="610" spans="48:63" x14ac:dyDescent="0.25">
      <c r="AV610" s="60">
        <v>1.25</v>
      </c>
      <c r="AW610" s="60">
        <v>4.875</v>
      </c>
      <c r="AX610" s="60">
        <f t="shared" si="22"/>
        <v>5.9825250727540009</v>
      </c>
      <c r="AY610" s="60">
        <f t="shared" si="21"/>
        <v>598.25250727540015</v>
      </c>
      <c r="BJ610" s="60" t="s">
        <v>92</v>
      </c>
      <c r="BK610" s="62" t="s">
        <v>614</v>
      </c>
    </row>
    <row r="611" spans="48:63" x14ac:dyDescent="0.25">
      <c r="AV611" s="60">
        <v>1.25</v>
      </c>
      <c r="AW611" s="60">
        <v>5</v>
      </c>
      <c r="AX611" s="60">
        <f t="shared" si="22"/>
        <v>6.1359231515425652</v>
      </c>
      <c r="AY611" s="60">
        <f t="shared" si="21"/>
        <v>613.59231515425654</v>
      </c>
      <c r="BJ611" s="60" t="s">
        <v>91</v>
      </c>
      <c r="BK611" s="62" t="s">
        <v>42</v>
      </c>
    </row>
    <row r="612" spans="48:63" x14ac:dyDescent="0.25">
      <c r="BJ612" s="60" t="s">
        <v>90</v>
      </c>
      <c r="BK612" s="62" t="s">
        <v>42</v>
      </c>
    </row>
    <row r="613" spans="48:63" x14ac:dyDescent="0.25">
      <c r="BJ613" s="60" t="s">
        <v>89</v>
      </c>
      <c r="BK613" s="62" t="s">
        <v>42</v>
      </c>
    </row>
    <row r="614" spans="48:63" x14ac:dyDescent="0.25">
      <c r="BJ614" s="60" t="s">
        <v>88</v>
      </c>
      <c r="BK614" s="62" t="s">
        <v>38</v>
      </c>
    </row>
    <row r="615" spans="48:63" x14ac:dyDescent="0.25">
      <c r="BJ615" s="60" t="s">
        <v>87</v>
      </c>
      <c r="BK615" s="62" t="s">
        <v>38</v>
      </c>
    </row>
    <row r="616" spans="48:63" x14ac:dyDescent="0.25">
      <c r="BJ616" s="60" t="s">
        <v>86</v>
      </c>
      <c r="BK616" s="62" t="s">
        <v>38</v>
      </c>
    </row>
    <row r="617" spans="48:63" x14ac:dyDescent="0.25">
      <c r="BJ617" s="60" t="s">
        <v>85</v>
      </c>
      <c r="BK617" s="62" t="s">
        <v>545</v>
      </c>
    </row>
    <row r="618" spans="48:63" x14ac:dyDescent="0.25">
      <c r="BJ618" s="60" t="s">
        <v>84</v>
      </c>
      <c r="BK618" s="62" t="s">
        <v>545</v>
      </c>
    </row>
    <row r="619" spans="48:63" x14ac:dyDescent="0.25">
      <c r="BJ619" s="60" t="s">
        <v>83</v>
      </c>
      <c r="BK619" s="62" t="s">
        <v>545</v>
      </c>
    </row>
    <row r="620" spans="48:63" x14ac:dyDescent="0.25">
      <c r="BJ620" s="60" t="s">
        <v>725</v>
      </c>
      <c r="BK620" s="62" t="s">
        <v>61</v>
      </c>
    </row>
    <row r="621" spans="48:63" x14ac:dyDescent="0.25">
      <c r="BJ621" s="60" t="s">
        <v>726</v>
      </c>
      <c r="BK621" s="62" t="s">
        <v>61</v>
      </c>
    </row>
    <row r="622" spans="48:63" x14ac:dyDescent="0.25">
      <c r="BJ622" s="60" t="s">
        <v>727</v>
      </c>
      <c r="BK622" s="62" t="s">
        <v>61</v>
      </c>
    </row>
    <row r="623" spans="48:63" x14ac:dyDescent="0.25">
      <c r="BJ623" s="60" t="s">
        <v>728</v>
      </c>
      <c r="BK623" s="62" t="s">
        <v>146</v>
      </c>
    </row>
    <row r="624" spans="48:63" x14ac:dyDescent="0.25">
      <c r="BJ624" s="60" t="s">
        <v>729</v>
      </c>
      <c r="BK624" s="62" t="s">
        <v>210</v>
      </c>
    </row>
    <row r="625" spans="62:63" x14ac:dyDescent="0.25">
      <c r="BJ625" s="60" t="s">
        <v>730</v>
      </c>
      <c r="BK625" s="62" t="s">
        <v>210</v>
      </c>
    </row>
    <row r="626" spans="62:63" x14ac:dyDescent="0.25">
      <c r="BJ626" s="60" t="s">
        <v>731</v>
      </c>
      <c r="BK626" s="62" t="s">
        <v>210</v>
      </c>
    </row>
    <row r="627" spans="62:63" x14ac:dyDescent="0.25">
      <c r="BJ627" s="60" t="s">
        <v>732</v>
      </c>
      <c r="BK627" s="62" t="s">
        <v>546</v>
      </c>
    </row>
    <row r="628" spans="62:63" x14ac:dyDescent="0.25">
      <c r="BJ628" s="60" t="s">
        <v>733</v>
      </c>
      <c r="BK628" s="62" t="s">
        <v>546</v>
      </c>
    </row>
    <row r="629" spans="62:63" x14ac:dyDescent="0.25">
      <c r="BJ629" s="60" t="s">
        <v>734</v>
      </c>
      <c r="BK629" s="62" t="s">
        <v>546</v>
      </c>
    </row>
    <row r="630" spans="62:63" x14ac:dyDescent="0.25">
      <c r="BJ630" s="60" t="s">
        <v>82</v>
      </c>
      <c r="BK630" s="62" t="s">
        <v>614</v>
      </c>
    </row>
    <row r="631" spans="62:63" x14ac:dyDescent="0.25">
      <c r="BJ631" s="60" t="s">
        <v>81</v>
      </c>
      <c r="BK631" s="62" t="s">
        <v>614</v>
      </c>
    </row>
    <row r="632" spans="62:63" x14ac:dyDescent="0.25">
      <c r="BJ632" s="60" t="s">
        <v>80</v>
      </c>
      <c r="BK632" s="62" t="s">
        <v>614</v>
      </c>
    </row>
    <row r="633" spans="62:63" x14ac:dyDescent="0.25">
      <c r="BJ633" s="60" t="s">
        <v>79</v>
      </c>
      <c r="BK633" s="62" t="s">
        <v>614</v>
      </c>
    </row>
    <row r="634" spans="62:63" x14ac:dyDescent="0.25">
      <c r="BJ634" s="60" t="s">
        <v>78</v>
      </c>
      <c r="BK634" s="62" t="s">
        <v>614</v>
      </c>
    </row>
    <row r="635" spans="62:63" x14ac:dyDescent="0.25">
      <c r="BJ635" s="60" t="s">
        <v>77</v>
      </c>
      <c r="BK635" s="62" t="s">
        <v>614</v>
      </c>
    </row>
    <row r="636" spans="62:63" x14ac:dyDescent="0.25">
      <c r="BJ636" s="60" t="s">
        <v>76</v>
      </c>
      <c r="BK636" s="62" t="s">
        <v>614</v>
      </c>
    </row>
    <row r="637" spans="62:63" x14ac:dyDescent="0.25">
      <c r="BJ637" s="60" t="s">
        <v>75</v>
      </c>
      <c r="BK637" s="62" t="s">
        <v>614</v>
      </c>
    </row>
    <row r="638" spans="62:63" x14ac:dyDescent="0.25">
      <c r="BJ638" s="60" t="s">
        <v>74</v>
      </c>
      <c r="BK638" s="62" t="s">
        <v>614</v>
      </c>
    </row>
    <row r="639" spans="62:63" x14ac:dyDescent="0.25">
      <c r="BJ639" s="60" t="s">
        <v>73</v>
      </c>
      <c r="BK639" s="62" t="s">
        <v>614</v>
      </c>
    </row>
    <row r="640" spans="62:63" x14ac:dyDescent="0.25">
      <c r="BJ640" s="60" t="s">
        <v>72</v>
      </c>
      <c r="BK640" s="62" t="s">
        <v>614</v>
      </c>
    </row>
    <row r="641" spans="62:63" x14ac:dyDescent="0.25">
      <c r="BJ641" s="60" t="s">
        <v>71</v>
      </c>
      <c r="BK641" s="62" t="s">
        <v>614</v>
      </c>
    </row>
    <row r="642" spans="62:63" x14ac:dyDescent="0.25">
      <c r="BJ642" s="60" t="s">
        <v>70</v>
      </c>
      <c r="BK642" s="62" t="s">
        <v>614</v>
      </c>
    </row>
    <row r="643" spans="62:63" x14ac:dyDescent="0.25">
      <c r="BJ643" s="60" t="s">
        <v>69</v>
      </c>
      <c r="BK643" s="62" t="s">
        <v>42</v>
      </c>
    </row>
    <row r="644" spans="62:63" x14ac:dyDescent="0.25">
      <c r="BJ644" s="60" t="s">
        <v>68</v>
      </c>
      <c r="BK644" s="62" t="s">
        <v>42</v>
      </c>
    </row>
    <row r="645" spans="62:63" x14ac:dyDescent="0.25">
      <c r="BJ645" s="60" t="s">
        <v>67</v>
      </c>
      <c r="BK645" s="62" t="s">
        <v>42</v>
      </c>
    </row>
    <row r="646" spans="62:63" x14ac:dyDescent="0.25">
      <c r="BJ646" s="60" t="s">
        <v>66</v>
      </c>
      <c r="BK646" s="62" t="s">
        <v>38</v>
      </c>
    </row>
    <row r="647" spans="62:63" x14ac:dyDescent="0.25">
      <c r="BJ647" s="60" t="s">
        <v>65</v>
      </c>
      <c r="BK647" s="62" t="s">
        <v>38</v>
      </c>
    </row>
    <row r="648" spans="62:63" x14ac:dyDescent="0.25">
      <c r="BJ648" s="60" t="s">
        <v>64</v>
      </c>
      <c r="BK648" s="62" t="s">
        <v>38</v>
      </c>
    </row>
    <row r="649" spans="62:63" x14ac:dyDescent="0.25">
      <c r="BJ649" s="60" t="s">
        <v>63</v>
      </c>
      <c r="BK649" s="62" t="s">
        <v>545</v>
      </c>
    </row>
    <row r="650" spans="62:63" x14ac:dyDescent="0.25">
      <c r="BJ650" s="60" t="s">
        <v>62</v>
      </c>
      <c r="BK650" s="62" t="s">
        <v>545</v>
      </c>
    </row>
    <row r="651" spans="62:63" x14ac:dyDescent="0.25">
      <c r="BJ651" s="60" t="s">
        <v>735</v>
      </c>
      <c r="BK651" s="62" t="s">
        <v>545</v>
      </c>
    </row>
    <row r="652" spans="62:63" x14ac:dyDescent="0.25">
      <c r="BJ652" s="60" t="s">
        <v>736</v>
      </c>
      <c r="BK652" s="62" t="s">
        <v>61</v>
      </c>
    </row>
    <row r="653" spans="62:63" x14ac:dyDescent="0.25">
      <c r="BJ653" s="60" t="s">
        <v>737</v>
      </c>
      <c r="BK653" s="62" t="s">
        <v>61</v>
      </c>
    </row>
    <row r="654" spans="62:63" x14ac:dyDescent="0.25">
      <c r="BJ654" s="60" t="s">
        <v>738</v>
      </c>
      <c r="BK654" s="62" t="s">
        <v>61</v>
      </c>
    </row>
    <row r="655" spans="62:63" x14ac:dyDescent="0.25">
      <c r="BJ655" s="60" t="s">
        <v>739</v>
      </c>
      <c r="BK655" s="62" t="s">
        <v>146</v>
      </c>
    </row>
    <row r="656" spans="62:63" x14ac:dyDescent="0.25">
      <c r="BJ656" s="60" t="s">
        <v>740</v>
      </c>
      <c r="BK656" s="62" t="s">
        <v>210</v>
      </c>
    </row>
    <row r="657" spans="62:63" x14ac:dyDescent="0.25">
      <c r="BJ657" s="60" t="s">
        <v>741</v>
      </c>
      <c r="BK657" s="62" t="s">
        <v>210</v>
      </c>
    </row>
    <row r="658" spans="62:63" x14ac:dyDescent="0.25">
      <c r="BJ658" s="60" t="s">
        <v>742</v>
      </c>
      <c r="BK658" s="62" t="s">
        <v>210</v>
      </c>
    </row>
    <row r="659" spans="62:63" x14ac:dyDescent="0.25">
      <c r="BJ659" s="60" t="s">
        <v>743</v>
      </c>
      <c r="BK659" s="62" t="s">
        <v>546</v>
      </c>
    </row>
    <row r="660" spans="62:63" x14ac:dyDescent="0.25">
      <c r="BJ660" s="60" t="s">
        <v>744</v>
      </c>
      <c r="BK660" s="62" t="s">
        <v>546</v>
      </c>
    </row>
    <row r="661" spans="62:63" x14ac:dyDescent="0.25">
      <c r="BJ661" s="60" t="s">
        <v>60</v>
      </c>
      <c r="BK661" s="62" t="s">
        <v>614</v>
      </c>
    </row>
    <row r="662" spans="62:63" x14ac:dyDescent="0.25">
      <c r="BJ662" s="60" t="s">
        <v>59</v>
      </c>
      <c r="BK662" s="62" t="s">
        <v>614</v>
      </c>
    </row>
    <row r="663" spans="62:63" x14ac:dyDescent="0.25">
      <c r="BJ663" s="60" t="s">
        <v>58</v>
      </c>
      <c r="BK663" s="62" t="s">
        <v>614</v>
      </c>
    </row>
    <row r="664" spans="62:63" x14ac:dyDescent="0.25">
      <c r="BJ664" s="60" t="s">
        <v>57</v>
      </c>
      <c r="BK664" s="62" t="s">
        <v>614</v>
      </c>
    </row>
    <row r="665" spans="62:63" x14ac:dyDescent="0.25">
      <c r="BJ665" s="60" t="s">
        <v>56</v>
      </c>
      <c r="BK665" s="62" t="s">
        <v>614</v>
      </c>
    </row>
    <row r="666" spans="62:63" x14ac:dyDescent="0.25">
      <c r="BJ666" s="60" t="s">
        <v>55</v>
      </c>
      <c r="BK666" s="62" t="s">
        <v>614</v>
      </c>
    </row>
    <row r="667" spans="62:63" x14ac:dyDescent="0.25">
      <c r="BJ667" s="60" t="s">
        <v>54</v>
      </c>
      <c r="BK667" s="62" t="s">
        <v>614</v>
      </c>
    </row>
    <row r="668" spans="62:63" x14ac:dyDescent="0.25">
      <c r="BJ668" s="60" t="s">
        <v>53</v>
      </c>
      <c r="BK668" s="62" t="s">
        <v>614</v>
      </c>
    </row>
    <row r="669" spans="62:63" x14ac:dyDescent="0.25">
      <c r="BJ669" s="60" t="s">
        <v>52</v>
      </c>
      <c r="BK669" s="62" t="s">
        <v>614</v>
      </c>
    </row>
    <row r="670" spans="62:63" x14ac:dyDescent="0.25">
      <c r="BJ670" s="60" t="s">
        <v>51</v>
      </c>
      <c r="BK670" s="62" t="s">
        <v>614</v>
      </c>
    </row>
    <row r="671" spans="62:63" x14ac:dyDescent="0.25">
      <c r="BJ671" s="60" t="s">
        <v>50</v>
      </c>
      <c r="BK671" s="62" t="s">
        <v>614</v>
      </c>
    </row>
    <row r="672" spans="62:63" x14ac:dyDescent="0.25">
      <c r="BJ672" s="60" t="s">
        <v>49</v>
      </c>
      <c r="BK672" s="62" t="s">
        <v>614</v>
      </c>
    </row>
    <row r="673" spans="62:63" x14ac:dyDescent="0.25">
      <c r="BJ673" s="60" t="s">
        <v>48</v>
      </c>
      <c r="BK673" s="62" t="s">
        <v>614</v>
      </c>
    </row>
    <row r="674" spans="62:63" x14ac:dyDescent="0.25">
      <c r="BJ674" s="60" t="s">
        <v>47</v>
      </c>
      <c r="BK674" s="62" t="s">
        <v>614</v>
      </c>
    </row>
    <row r="675" spans="62:63" x14ac:dyDescent="0.25">
      <c r="BJ675" s="60" t="s">
        <v>46</v>
      </c>
      <c r="BK675" s="62" t="s">
        <v>42</v>
      </c>
    </row>
    <row r="676" spans="62:63" x14ac:dyDescent="0.25">
      <c r="BJ676" s="60" t="s">
        <v>45</v>
      </c>
      <c r="BK676" s="62" t="s">
        <v>42</v>
      </c>
    </row>
    <row r="677" spans="62:63" x14ac:dyDescent="0.25">
      <c r="BJ677" s="60" t="s">
        <v>44</v>
      </c>
      <c r="BK677" s="62" t="s">
        <v>42</v>
      </c>
    </row>
    <row r="678" spans="62:63" x14ac:dyDescent="0.25">
      <c r="BJ678" s="60" t="s">
        <v>43</v>
      </c>
      <c r="BK678" s="62" t="s">
        <v>38</v>
      </c>
    </row>
    <row r="679" spans="62:63" x14ac:dyDescent="0.25">
      <c r="BJ679" s="60" t="s">
        <v>41</v>
      </c>
      <c r="BK679" s="62" t="s">
        <v>38</v>
      </c>
    </row>
    <row r="680" spans="62:63" x14ac:dyDescent="0.25">
      <c r="BJ680" s="60" t="s">
        <v>40</v>
      </c>
      <c r="BK680" s="62" t="s">
        <v>38</v>
      </c>
    </row>
    <row r="681" spans="62:63" x14ac:dyDescent="0.25">
      <c r="BJ681" s="60" t="s">
        <v>39</v>
      </c>
      <c r="BK681" s="62" t="s">
        <v>545</v>
      </c>
    </row>
    <row r="682" spans="62:63" x14ac:dyDescent="0.25">
      <c r="BJ682" s="60" t="s">
        <v>745</v>
      </c>
      <c r="BK682" s="62" t="s">
        <v>545</v>
      </c>
    </row>
    <row r="683" spans="62:63" x14ac:dyDescent="0.25">
      <c r="BJ683" s="60" t="s">
        <v>746</v>
      </c>
      <c r="BK683" s="62" t="s">
        <v>545</v>
      </c>
    </row>
    <row r="684" spans="62:63" x14ac:dyDescent="0.25">
      <c r="BJ684" s="60" t="s">
        <v>747</v>
      </c>
      <c r="BK684" s="62" t="s">
        <v>61</v>
      </c>
    </row>
    <row r="685" spans="62:63" x14ac:dyDescent="0.25">
      <c r="BJ685" s="60" t="s">
        <v>748</v>
      </c>
      <c r="BK685" s="62" t="s">
        <v>61</v>
      </c>
    </row>
    <row r="686" spans="62:63" x14ac:dyDescent="0.25">
      <c r="BJ686" s="60" t="s">
        <v>749</v>
      </c>
      <c r="BK686" s="62" t="s">
        <v>61</v>
      </c>
    </row>
    <row r="687" spans="62:63" x14ac:dyDescent="0.25">
      <c r="BJ687" s="60" t="s">
        <v>750</v>
      </c>
      <c r="BK687" s="62" t="s">
        <v>146</v>
      </c>
    </row>
    <row r="688" spans="62:63" x14ac:dyDescent="0.25">
      <c r="BJ688" s="60" t="s">
        <v>751</v>
      </c>
      <c r="BK688" s="62" t="s">
        <v>210</v>
      </c>
    </row>
    <row r="689" spans="62:63" x14ac:dyDescent="0.25">
      <c r="BJ689" s="60" t="s">
        <v>752</v>
      </c>
      <c r="BK689" s="62" t="s">
        <v>210</v>
      </c>
    </row>
    <row r="690" spans="62:63" x14ac:dyDescent="0.25">
      <c r="BJ690" s="60" t="s">
        <v>753</v>
      </c>
      <c r="BK690" s="62" t="s">
        <v>210</v>
      </c>
    </row>
    <row r="691" spans="62:63" x14ac:dyDescent="0.25">
      <c r="BJ691" s="60" t="s">
        <v>754</v>
      </c>
      <c r="BK691" s="62" t="s">
        <v>546</v>
      </c>
    </row>
  </sheetData>
  <sheetProtection algorithmName="SHA-512" hashValue="R3n4pRm4TwA+UpPObXUFXKHsgNnktl02MqYpvMYw9ffNQ9MUvi2auZ4PtF2JiQqfWOfw6HyMjUTC3GemjLLkgg==" saltValue="8JEyf2IBgRDcfknVzKT6hA==" spinCount="100000" sheet="1" objects="1" scenarios="1"/>
  <mergeCells count="86">
    <mergeCell ref="AC64:AE64"/>
    <mergeCell ref="AD65:AE65"/>
    <mergeCell ref="D22:G22"/>
    <mergeCell ref="AD71:AE71"/>
    <mergeCell ref="AD66:AE66"/>
    <mergeCell ref="AA47:AB47"/>
    <mergeCell ref="AC47:AD47"/>
    <mergeCell ref="AE47:AF47"/>
    <mergeCell ref="AD67:AE67"/>
    <mergeCell ref="AD68:AE68"/>
    <mergeCell ref="AD69:AE69"/>
    <mergeCell ref="AD70:AE70"/>
    <mergeCell ref="D28:V28"/>
    <mergeCell ref="D2:G2"/>
    <mergeCell ref="D9:G9"/>
    <mergeCell ref="D14:G14"/>
    <mergeCell ref="D3:G3"/>
    <mergeCell ref="D21:G21"/>
    <mergeCell ref="BA92:BB92"/>
    <mergeCell ref="BF47:BG47"/>
    <mergeCell ref="AG81:AI81"/>
    <mergeCell ref="AG82:AI82"/>
    <mergeCell ref="AG83:AI83"/>
    <mergeCell ref="AG84:AI84"/>
    <mergeCell ref="AM47:AN47"/>
    <mergeCell ref="AP47:AQ47"/>
    <mergeCell ref="AK47:AL47"/>
    <mergeCell ref="BF73:BG73"/>
    <mergeCell ref="AG73:AI73"/>
    <mergeCell ref="AG72:AI72"/>
    <mergeCell ref="AG47:AH47"/>
    <mergeCell ref="AI47:AJ47"/>
    <mergeCell ref="AG91:AH91"/>
    <mergeCell ref="AH66:AI66"/>
    <mergeCell ref="BH47:BI47"/>
    <mergeCell ref="AG89:AH89"/>
    <mergeCell ref="AG90:AH90"/>
    <mergeCell ref="AR47:AS47"/>
    <mergeCell ref="AV47:AY47"/>
    <mergeCell ref="AG71:AI71"/>
    <mergeCell ref="AH68:AI68"/>
    <mergeCell ref="BA60:BC60"/>
    <mergeCell ref="BA69:BB69"/>
    <mergeCell ref="BA83:BB83"/>
    <mergeCell ref="AG85:AI85"/>
    <mergeCell ref="AG76:AI76"/>
    <mergeCell ref="AG75:AI75"/>
    <mergeCell ref="AG77:AI77"/>
    <mergeCell ref="AG78:AI78"/>
    <mergeCell ref="AG79:AI79"/>
    <mergeCell ref="AG64:AI64"/>
    <mergeCell ref="AH65:AI65"/>
    <mergeCell ref="BJ47:BK47"/>
    <mergeCell ref="AG111:AH111"/>
    <mergeCell ref="AG112:AH112"/>
    <mergeCell ref="AJ89:AK89"/>
    <mergeCell ref="AJ90:AK90"/>
    <mergeCell ref="AJ91:AK91"/>
    <mergeCell ref="AJ92:AK92"/>
    <mergeCell ref="AJ94:AK94"/>
    <mergeCell ref="AJ95:AK95"/>
    <mergeCell ref="AJ96:AK96"/>
    <mergeCell ref="AJ97:AK97"/>
    <mergeCell ref="AG105:AH105"/>
    <mergeCell ref="AG106:AH106"/>
    <mergeCell ref="AG107:AH107"/>
    <mergeCell ref="AG92:AH92"/>
    <mergeCell ref="AG94:AH94"/>
    <mergeCell ref="AG95:AH95"/>
    <mergeCell ref="AG96:AH96"/>
    <mergeCell ref="AG97:AH97"/>
    <mergeCell ref="AG109:AH109"/>
    <mergeCell ref="AG110:AH110"/>
    <mergeCell ref="AG99:AH99"/>
    <mergeCell ref="AG100:AH100"/>
    <mergeCell ref="AG101:AH101"/>
    <mergeCell ref="AG102:AH102"/>
    <mergeCell ref="AG104:AH104"/>
    <mergeCell ref="I11:V12"/>
    <mergeCell ref="I9:V9"/>
    <mergeCell ref="I10:V10"/>
    <mergeCell ref="D27:V27"/>
    <mergeCell ref="I22:V26"/>
    <mergeCell ref="I21:V21"/>
    <mergeCell ref="I14:V14"/>
    <mergeCell ref="I15:V19"/>
  </mergeCells>
  <conditionalFormatting sqref="AX55">
    <cfRule type="duplicateValues" dxfId="9" priority="12"/>
  </conditionalFormatting>
  <conditionalFormatting sqref="AX32">
    <cfRule type="duplicateValues" dxfId="8" priority="11"/>
  </conditionalFormatting>
  <conditionalFormatting sqref="AX31">
    <cfRule type="duplicateValues" dxfId="7" priority="10"/>
  </conditionalFormatting>
  <conditionalFormatting sqref="AX20">
    <cfRule type="duplicateValues" dxfId="6" priority="9"/>
  </conditionalFormatting>
  <conditionalFormatting sqref="AY49 AX49:AX54 AX56:AX611">
    <cfRule type="duplicateValues" dxfId="5" priority="14"/>
  </conditionalFormatting>
  <conditionalFormatting sqref="I15 W14:Y16 U13:Y13 W10:Y12">
    <cfRule type="containsText" dxfId="4" priority="7" operator="containsText" text="VLS">
      <formula>NOT(ISERROR(SEARCH("VLS",I10)))</formula>
    </cfRule>
    <cfRule type="containsText" dxfId="3" priority="8" operator="containsText" text="Warning">
      <formula>NOT(ISERROR(SEARCH("Warning",I10)))</formula>
    </cfRule>
  </conditionalFormatting>
  <conditionalFormatting sqref="I22">
    <cfRule type="containsText" dxfId="2" priority="1" operator="containsText" text="Please">
      <formula>NOT(ISERROR(SEARCH("Please",I22)))</formula>
    </cfRule>
    <cfRule type="containsText" dxfId="1" priority="2" operator="containsText" text="VLS">
      <formula>NOT(ISERROR(SEARCH("VLS",I22)))</formula>
    </cfRule>
    <cfRule type="containsText" dxfId="0" priority="3" operator="containsText" text="Warning">
      <formula>NOT(ISERROR(SEARCH("Warning",I22)))</formula>
    </cfRule>
  </conditionalFormatting>
  <dataValidations xWindow="781" yWindow="795" count="11">
    <dataValidation type="list" allowBlank="1" showInputMessage="1" showErrorMessage="1" sqref="E26 E19" xr:uid="{7804C194-24AA-409F-9601-8BE3B8635179}">
      <formula1>$AU$49:$AU$66</formula1>
    </dataValidation>
    <dataValidation type="list" allowBlank="1" showInputMessage="1" showErrorMessage="1" sqref="E7" xr:uid="{B5571E72-8788-4E83-86A5-29818C8BEFE5}">
      <formula1>$BH$49:$BH$66</formula1>
    </dataValidation>
    <dataValidation type="list" allowBlank="1" showInputMessage="1" showErrorMessage="1" sqref="E6" xr:uid="{9E2F0E1F-223B-46F9-AA0B-34D6F0AB6C1D}">
      <formula1>$BF$49:$BF$66</formula1>
    </dataValidation>
    <dataValidation type="list" allowBlank="1" showInputMessage="1" showErrorMessage="1" sqref="E5" xr:uid="{DFD4CC44-3104-48F3-923C-5FFDC0876B52}">
      <formula1>$BE$49:$BE$69</formula1>
    </dataValidation>
    <dataValidation type="list" allowBlank="1" showInputMessage="1" showErrorMessage="1" sqref="E4" xr:uid="{216CE63B-F770-482A-803F-8EF3F726BE1F}">
      <formula1>$BD$49:$BD$79</formula1>
    </dataValidation>
    <dataValidation type="list" allowBlank="1" showInputMessage="1" showErrorMessage="1" sqref="E10" xr:uid="{DCAE7ADA-5691-4EEA-9BC6-0711A045FD23}">
      <formula1>$AK$49:$AK$76</formula1>
    </dataValidation>
    <dataValidation type="list" allowBlank="1" showInputMessage="1" showErrorMessage="1" sqref="E11" xr:uid="{B5FB557A-A62A-4EA3-B7B8-468E9C5A8824}">
      <formula1>$AM$49:$AM$76</formula1>
    </dataValidation>
    <dataValidation type="list" allowBlank="1" showInputMessage="1" showErrorMessage="1" sqref="E15:E16" xr:uid="{129A86DB-9F33-49ED-B077-9B76E9955FA7}">
      <formula1>$AP$49:$AP$76</formula1>
    </dataValidation>
    <dataValidation type="list" allowBlank="1" showInputMessage="1" showErrorMessage="1" sqref="E12:E13 E8" xr:uid="{2356505B-35B5-4AA1-AD68-5E453D39776D}">
      <formula1>$AO$49:$AO$76</formula1>
    </dataValidation>
    <dataValidation type="list" allowBlank="1" showInputMessage="1" showErrorMessage="1" sqref="E17" xr:uid="{4ACD0B21-EE12-4B60-8113-C7910A37FC16}">
      <formula1>$AT$49:$AT$77</formula1>
    </dataValidation>
    <dataValidation type="list" allowBlank="1" showInputMessage="1" showErrorMessage="1" sqref="E18" xr:uid="{C5266820-0D5E-4A84-A982-97CBE4F12B24}">
      <formula1>$AU$49:$AU$65</formula1>
    </dataValidation>
  </dataValidation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8E794-C7AD-443F-A8A0-34916B79A20B}">
  <dimension ref="A6:CL36"/>
  <sheetViews>
    <sheetView zoomScaleNormal="100" workbookViewId="0"/>
  </sheetViews>
  <sheetFormatPr defaultRowHeight="15" x14ac:dyDescent="0.25"/>
  <cols>
    <col min="1" max="14" width="9.140625" style="34"/>
    <col min="15" max="15" width="11.42578125" style="34" customWidth="1"/>
    <col min="16" max="90" width="9.140625" style="34"/>
    <col min="91" max="16384" width="9.140625" style="35"/>
  </cols>
  <sheetData>
    <row r="6" spans="1:90" ht="15.75" thickBot="1" x14ac:dyDescent="0.3"/>
    <row r="7" spans="1:90" s="37" customFormat="1" ht="45.75" customHeight="1" x14ac:dyDescent="0.25">
      <c r="A7" s="36"/>
      <c r="B7" s="36"/>
      <c r="C7" s="36"/>
      <c r="D7" s="36"/>
      <c r="E7" s="36"/>
      <c r="F7" s="36"/>
      <c r="G7" s="36"/>
      <c r="H7" s="121" t="s">
        <v>501</v>
      </c>
      <c r="I7" s="122"/>
      <c r="J7" s="122"/>
      <c r="K7" s="122"/>
      <c r="L7" s="122"/>
      <c r="M7" s="122"/>
      <c r="N7" s="122"/>
      <c r="O7" s="122"/>
      <c r="P7" s="122"/>
      <c r="Q7" s="122"/>
      <c r="R7" s="122"/>
      <c r="S7" s="122"/>
      <c r="T7" s="122"/>
      <c r="U7" s="123"/>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row>
    <row r="8" spans="1:90" s="37" customFormat="1" ht="15" customHeight="1" thickBot="1" x14ac:dyDescent="0.3">
      <c r="A8" s="36"/>
      <c r="B8" s="36"/>
      <c r="C8" s="36"/>
      <c r="D8" s="36"/>
      <c r="E8" s="36"/>
      <c r="F8" s="36"/>
      <c r="G8" s="36"/>
      <c r="H8" s="124"/>
      <c r="I8" s="125"/>
      <c r="J8" s="125"/>
      <c r="K8" s="125"/>
      <c r="L8" s="125"/>
      <c r="M8" s="125"/>
      <c r="N8" s="125"/>
      <c r="O8" s="125"/>
      <c r="P8" s="125"/>
      <c r="Q8" s="125"/>
      <c r="R8" s="125"/>
      <c r="S8" s="125"/>
      <c r="T8" s="125"/>
      <c r="U8" s="12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row>
    <row r="9" spans="1:90" ht="15" customHeight="1" x14ac:dyDescent="0.25">
      <c r="H9" s="54"/>
      <c r="I9" s="38"/>
      <c r="J9" s="38"/>
      <c r="K9" s="38"/>
      <c r="L9" s="38"/>
      <c r="M9" s="38"/>
      <c r="N9" s="38"/>
      <c r="O9" s="38"/>
      <c r="P9" s="38"/>
      <c r="Q9" s="38"/>
      <c r="R9" s="38"/>
      <c r="S9" s="38"/>
      <c r="T9" s="38"/>
      <c r="U9" s="55"/>
    </row>
    <row r="10" spans="1:90" ht="15" customHeight="1" x14ac:dyDescent="0.25">
      <c r="H10" s="54"/>
      <c r="I10" s="120" t="s">
        <v>787</v>
      </c>
      <c r="J10" s="120"/>
      <c r="K10" s="120"/>
      <c r="L10" s="120"/>
      <c r="M10" s="120"/>
      <c r="N10" s="120"/>
      <c r="O10" s="120"/>
      <c r="P10" s="120"/>
      <c r="Q10" s="120"/>
      <c r="R10" s="120"/>
      <c r="S10" s="120"/>
      <c r="T10" s="120"/>
      <c r="U10" s="55"/>
    </row>
    <row r="11" spans="1:90" ht="15" customHeight="1" x14ac:dyDescent="0.25">
      <c r="H11" s="54"/>
      <c r="I11" s="120"/>
      <c r="J11" s="120"/>
      <c r="K11" s="120"/>
      <c r="L11" s="120"/>
      <c r="M11" s="120"/>
      <c r="N11" s="120"/>
      <c r="O11" s="120"/>
      <c r="P11" s="120"/>
      <c r="Q11" s="120"/>
      <c r="R11" s="120"/>
      <c r="S11" s="120"/>
      <c r="T11" s="120"/>
      <c r="U11" s="55"/>
    </row>
    <row r="12" spans="1:90" ht="15" customHeight="1" x14ac:dyDescent="0.25">
      <c r="H12" s="54"/>
      <c r="I12" s="120"/>
      <c r="J12" s="120"/>
      <c r="K12" s="120"/>
      <c r="L12" s="120"/>
      <c r="M12" s="120"/>
      <c r="N12" s="120"/>
      <c r="O12" s="120"/>
      <c r="P12" s="120"/>
      <c r="Q12" s="120"/>
      <c r="R12" s="120"/>
      <c r="S12" s="120"/>
      <c r="T12" s="120"/>
      <c r="U12" s="55"/>
    </row>
    <row r="13" spans="1:90" ht="15" customHeight="1" x14ac:dyDescent="0.25">
      <c r="H13" s="54"/>
      <c r="I13" s="120"/>
      <c r="J13" s="120"/>
      <c r="K13" s="120"/>
      <c r="L13" s="120"/>
      <c r="M13" s="120"/>
      <c r="N13" s="120"/>
      <c r="O13" s="120"/>
      <c r="P13" s="120"/>
      <c r="Q13" s="120"/>
      <c r="R13" s="120"/>
      <c r="S13" s="120"/>
      <c r="T13" s="120"/>
      <c r="U13" s="55"/>
    </row>
    <row r="14" spans="1:90" ht="15" customHeight="1" x14ac:dyDescent="0.25">
      <c r="H14" s="54"/>
      <c r="I14" s="120"/>
      <c r="J14" s="120"/>
      <c r="K14" s="120"/>
      <c r="L14" s="120"/>
      <c r="M14" s="120"/>
      <c r="N14" s="120"/>
      <c r="O14" s="120"/>
      <c r="P14" s="120"/>
      <c r="Q14" s="120"/>
      <c r="R14" s="120"/>
      <c r="S14" s="120"/>
      <c r="T14" s="120"/>
      <c r="U14" s="55"/>
    </row>
    <row r="15" spans="1:90" ht="15" customHeight="1" x14ac:dyDescent="0.25">
      <c r="H15" s="54"/>
      <c r="I15" s="120"/>
      <c r="J15" s="120"/>
      <c r="K15" s="120"/>
      <c r="L15" s="120"/>
      <c r="M15" s="120"/>
      <c r="N15" s="120"/>
      <c r="O15" s="120"/>
      <c r="P15" s="120"/>
      <c r="Q15" s="120"/>
      <c r="R15" s="120"/>
      <c r="S15" s="120"/>
      <c r="T15" s="120"/>
      <c r="U15" s="55"/>
    </row>
    <row r="16" spans="1:90" ht="15" customHeight="1" x14ac:dyDescent="0.25">
      <c r="H16" s="54"/>
      <c r="I16" s="120"/>
      <c r="J16" s="120"/>
      <c r="K16" s="120"/>
      <c r="L16" s="120"/>
      <c r="M16" s="120"/>
      <c r="N16" s="120"/>
      <c r="O16" s="120"/>
      <c r="P16" s="120"/>
      <c r="Q16" s="120"/>
      <c r="R16" s="120"/>
      <c r="S16" s="120"/>
      <c r="T16" s="120"/>
      <c r="U16" s="55"/>
    </row>
    <row r="17" spans="8:21" ht="15" customHeight="1" x14ac:dyDescent="0.25">
      <c r="H17" s="54"/>
      <c r="I17" s="120"/>
      <c r="J17" s="120"/>
      <c r="K17" s="120"/>
      <c r="L17" s="120"/>
      <c r="M17" s="120"/>
      <c r="N17" s="120"/>
      <c r="O17" s="120"/>
      <c r="P17" s="120"/>
      <c r="Q17" s="120"/>
      <c r="R17" s="120"/>
      <c r="S17" s="120"/>
      <c r="T17" s="120"/>
      <c r="U17" s="55"/>
    </row>
    <row r="18" spans="8:21" ht="15" customHeight="1" x14ac:dyDescent="0.25">
      <c r="H18" s="54"/>
      <c r="I18" s="38"/>
      <c r="J18" s="38"/>
      <c r="K18" s="38"/>
      <c r="L18" s="38"/>
      <c r="M18" s="38"/>
      <c r="N18" s="38"/>
      <c r="O18" s="38"/>
      <c r="P18" s="38"/>
      <c r="Q18" s="38"/>
      <c r="R18" s="38"/>
      <c r="S18" s="38"/>
      <c r="T18" s="38"/>
      <c r="U18" s="55"/>
    </row>
    <row r="19" spans="8:21" ht="15" customHeight="1" x14ac:dyDescent="0.25">
      <c r="H19" s="54"/>
      <c r="I19" s="120" t="s">
        <v>788</v>
      </c>
      <c r="J19" s="120"/>
      <c r="K19" s="120"/>
      <c r="L19" s="120"/>
      <c r="M19" s="120"/>
      <c r="N19" s="120"/>
      <c r="O19" s="120"/>
      <c r="P19" s="120"/>
      <c r="Q19" s="120"/>
      <c r="R19" s="120"/>
      <c r="S19" s="120"/>
      <c r="T19" s="120"/>
      <c r="U19" s="55"/>
    </row>
    <row r="20" spans="8:21" ht="15" customHeight="1" x14ac:dyDescent="0.25">
      <c r="H20" s="54"/>
      <c r="I20" s="120"/>
      <c r="J20" s="120"/>
      <c r="K20" s="120"/>
      <c r="L20" s="120"/>
      <c r="M20" s="120"/>
      <c r="N20" s="120"/>
      <c r="O20" s="120"/>
      <c r="P20" s="120"/>
      <c r="Q20" s="120"/>
      <c r="R20" s="120"/>
      <c r="S20" s="120"/>
      <c r="T20" s="120"/>
      <c r="U20" s="55"/>
    </row>
    <row r="21" spans="8:21" ht="15" customHeight="1" x14ac:dyDescent="0.25">
      <c r="H21" s="54"/>
      <c r="I21" s="120"/>
      <c r="J21" s="120"/>
      <c r="K21" s="120"/>
      <c r="L21" s="120"/>
      <c r="M21" s="120"/>
      <c r="N21" s="120"/>
      <c r="O21" s="120"/>
      <c r="P21" s="120"/>
      <c r="Q21" s="120"/>
      <c r="R21" s="120"/>
      <c r="S21" s="120"/>
      <c r="T21" s="120"/>
      <c r="U21" s="55"/>
    </row>
    <row r="22" spans="8:21" ht="15" customHeight="1" x14ac:dyDescent="0.25">
      <c r="H22" s="54"/>
      <c r="I22" s="53"/>
      <c r="J22" s="53"/>
      <c r="K22" s="53"/>
      <c r="L22" s="53"/>
      <c r="M22" s="53"/>
      <c r="N22" s="53"/>
      <c r="O22" s="53"/>
      <c r="P22" s="53"/>
      <c r="Q22" s="53"/>
      <c r="R22" s="53"/>
      <c r="S22" s="53"/>
      <c r="T22" s="53"/>
      <c r="U22" s="55"/>
    </row>
    <row r="23" spans="8:21" ht="15" customHeight="1" x14ac:dyDescent="0.25">
      <c r="H23" s="54"/>
      <c r="I23" s="120" t="s">
        <v>789</v>
      </c>
      <c r="J23" s="120"/>
      <c r="K23" s="120"/>
      <c r="L23" s="120"/>
      <c r="M23" s="120"/>
      <c r="N23" s="120"/>
      <c r="O23" s="120"/>
      <c r="P23" s="120"/>
      <c r="Q23" s="120"/>
      <c r="R23" s="120"/>
      <c r="S23" s="120"/>
      <c r="T23" s="120"/>
      <c r="U23" s="55"/>
    </row>
    <row r="24" spans="8:21" ht="15" customHeight="1" x14ac:dyDescent="0.25">
      <c r="H24" s="54"/>
      <c r="I24" s="120"/>
      <c r="J24" s="120"/>
      <c r="K24" s="120"/>
      <c r="L24" s="120"/>
      <c r="M24" s="120"/>
      <c r="N24" s="120"/>
      <c r="O24" s="120"/>
      <c r="P24" s="120"/>
      <c r="Q24" s="120"/>
      <c r="R24" s="120"/>
      <c r="S24" s="120"/>
      <c r="T24" s="120"/>
      <c r="U24" s="55"/>
    </row>
    <row r="25" spans="8:21" ht="15" customHeight="1" x14ac:dyDescent="0.25">
      <c r="H25" s="54"/>
      <c r="I25" s="120"/>
      <c r="J25" s="120"/>
      <c r="K25" s="120"/>
      <c r="L25" s="120"/>
      <c r="M25" s="120"/>
      <c r="N25" s="120"/>
      <c r="O25" s="120"/>
      <c r="P25" s="120"/>
      <c r="Q25" s="120"/>
      <c r="R25" s="120"/>
      <c r="S25" s="120"/>
      <c r="T25" s="120"/>
      <c r="U25" s="55"/>
    </row>
    <row r="26" spans="8:21" ht="15" customHeight="1" x14ac:dyDescent="0.25">
      <c r="H26" s="54"/>
      <c r="I26" s="120"/>
      <c r="J26" s="120"/>
      <c r="K26" s="120"/>
      <c r="L26" s="120"/>
      <c r="M26" s="120"/>
      <c r="N26" s="120"/>
      <c r="O26" s="120"/>
      <c r="P26" s="120"/>
      <c r="Q26" s="120"/>
      <c r="R26" s="120"/>
      <c r="S26" s="120"/>
      <c r="T26" s="120"/>
      <c r="U26" s="55"/>
    </row>
    <row r="27" spans="8:21" ht="15" customHeight="1" x14ac:dyDescent="0.25">
      <c r="H27" s="54"/>
      <c r="I27" s="120"/>
      <c r="J27" s="120"/>
      <c r="K27" s="120"/>
      <c r="L27" s="120"/>
      <c r="M27" s="120"/>
      <c r="N27" s="120"/>
      <c r="O27" s="120"/>
      <c r="P27" s="120"/>
      <c r="Q27" s="120"/>
      <c r="R27" s="120"/>
      <c r="S27" s="120"/>
      <c r="T27" s="120"/>
      <c r="U27" s="55"/>
    </row>
    <row r="28" spans="8:21" ht="15" customHeight="1" thickBot="1" x14ac:dyDescent="0.3">
      <c r="H28" s="56"/>
      <c r="I28" s="51"/>
      <c r="J28" s="51"/>
      <c r="K28" s="51"/>
      <c r="L28" s="51"/>
      <c r="M28" s="51"/>
      <c r="N28" s="51"/>
      <c r="O28" s="51"/>
      <c r="P28" s="51"/>
      <c r="Q28" s="51"/>
      <c r="R28" s="51"/>
      <c r="S28" s="51"/>
      <c r="T28" s="51"/>
      <c r="U28" s="57"/>
    </row>
    <row r="29" spans="8:21" ht="15" customHeight="1" x14ac:dyDescent="0.25">
      <c r="I29" s="38"/>
      <c r="J29" s="38"/>
      <c r="K29" s="38"/>
      <c r="L29" s="38"/>
      <c r="M29" s="38"/>
      <c r="N29" s="38"/>
      <c r="O29" s="38"/>
      <c r="P29" s="38"/>
      <c r="Q29" s="38"/>
      <c r="R29" s="38"/>
      <c r="S29" s="38"/>
      <c r="T29" s="38"/>
    </row>
    <row r="30" spans="8:21" ht="15" customHeight="1" x14ac:dyDescent="0.25">
      <c r="I30" s="38"/>
      <c r="J30" s="38"/>
      <c r="K30" s="38"/>
      <c r="L30" s="38"/>
      <c r="M30" s="38"/>
      <c r="N30" s="38"/>
      <c r="O30" s="38"/>
      <c r="P30" s="38"/>
      <c r="Q30" s="38"/>
      <c r="R30" s="38"/>
      <c r="S30" s="38"/>
      <c r="T30" s="38"/>
    </row>
    <row r="31" spans="8:21" ht="15" customHeight="1" x14ac:dyDescent="0.25">
      <c r="I31" s="38"/>
      <c r="J31" s="38"/>
      <c r="K31" s="38"/>
      <c r="L31" s="38"/>
      <c r="M31" s="38"/>
      <c r="N31" s="38"/>
      <c r="O31" s="38"/>
      <c r="P31" s="38"/>
      <c r="Q31" s="38"/>
      <c r="R31" s="38"/>
      <c r="S31" s="38"/>
      <c r="T31" s="38"/>
    </row>
    <row r="32" spans="8:21" ht="15" customHeight="1" x14ac:dyDescent="0.25">
      <c r="I32" s="38"/>
      <c r="J32" s="38"/>
      <c r="K32" s="38"/>
      <c r="L32" s="38"/>
      <c r="M32" s="38"/>
      <c r="N32" s="38"/>
      <c r="O32" s="38"/>
      <c r="P32" s="38"/>
      <c r="Q32" s="38"/>
      <c r="R32" s="38"/>
      <c r="S32" s="38"/>
      <c r="T32" s="38"/>
    </row>
    <row r="33" spans="9:20" ht="15" customHeight="1" x14ac:dyDescent="0.25">
      <c r="I33" s="38"/>
      <c r="J33" s="38"/>
      <c r="K33" s="38"/>
      <c r="L33" s="38"/>
      <c r="M33" s="38"/>
      <c r="N33" s="38"/>
      <c r="O33" s="38"/>
      <c r="P33" s="38"/>
      <c r="Q33" s="38"/>
      <c r="R33" s="38"/>
      <c r="S33" s="38"/>
      <c r="T33" s="38"/>
    </row>
    <row r="34" spans="9:20" ht="15" customHeight="1" x14ac:dyDescent="0.25">
      <c r="I34" s="38"/>
      <c r="J34" s="38"/>
      <c r="K34" s="38"/>
      <c r="L34" s="38"/>
      <c r="M34" s="38"/>
      <c r="N34" s="38"/>
      <c r="O34" s="38"/>
      <c r="P34" s="38"/>
      <c r="Q34" s="38"/>
      <c r="R34" s="38"/>
      <c r="S34" s="38"/>
      <c r="T34" s="38"/>
    </row>
    <row r="35" spans="9:20" ht="15.75" customHeight="1" x14ac:dyDescent="0.25"/>
    <row r="36" spans="9:20" ht="15.75" customHeight="1" x14ac:dyDescent="0.25"/>
  </sheetData>
  <sheetProtection algorithmName="SHA-512" hashValue="ZpH9l9T01qdIPx16kEMBIwPJTNjGnspKp6XM/gP/YRK1x3t/FG9KmSjzAtPDNAfRK6/b9LOIZnTDX2dfiz8iNA==" saltValue="11XKZ7Jfc7mMYbAi4Cywew==" spinCount="100000" sheet="1" objects="1" scenarios="1"/>
  <mergeCells count="4">
    <mergeCell ref="I10:T17"/>
    <mergeCell ref="I19:T21"/>
    <mergeCell ref="I23:T27"/>
    <mergeCell ref="H7:U8"/>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STORM LAYOUT ADAPTER</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2020-08-06T17:28:50Z</dcterms:modified>
</cp:coreProperties>
</file>